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Price Comparison" sheetId="2" state="visible" r:id="rId4"/>
    <sheet name="Assumptions" sheetId="3" state="visible" r:id="rId5"/>
    <sheet name="Rebuild Recipes" sheetId="4" state="visible" r:id="rId6"/>
    <sheet name="Cost Model" sheetId="5" state="visible" r:id="rId7"/>
    <sheet name="Ingredient Map" sheetId="6" state="visible" r:id="rId8"/>
    <sheet name="Base Creams" sheetId="7" state="visible" r:id="rId9"/>
    <sheet name="Our Oils (WB)" sheetId="8" state="visible" r:id="rId10"/>
    <sheet name="Outside Raws" sheetId="9" state="visible" r:id="rId11"/>
    <sheet name="Method &amp; Sources" sheetId="10" state="visible" r:id="rId12"/>
  </sheets>
  <definedNames>
    <definedName function="false" hidden="true" localSheetId="6" name="_xlnm._FilterDatabase" vbProcedure="false">'Base Creams'!$A$4:$Q$334</definedName>
    <definedName function="false" hidden="false" localSheetId="0" name="_xlnm.Print_Titles" vbProcedure="false">Summary!$13:$13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<sst xmlns="http://schemas.openxmlformats.org/spreadsheetml/2006/main" count="7866" uniqueCount="2262">
  <si>
    <t xml:space="preserve">Ashley Black skincare — can we make it in-house?</t>
  </si>
  <si>
    <t xml:space="preserve">Every finished bulk formula from the R8 packaging deck (16) + 3 extra finds, rebuilt on the cheapest base from ANY supplier whose ingredient chassis matches (330 bases checked), plus our Wholesale Botanics oils and outside raw actives. Prices captured live 2026-09-25.</t>
  </si>
  <si>
    <t xml:space="preserve">Bottom line</t>
  </si>
  <si>
    <t xml:space="preserve">Already made in-house — keep our own formulas: Collagen Elixir, Peptide Potion, Arctic Alchemy. The supplier formulas listed for them (P01–P06) are benchmarks only.</t>
  </si>
  <si>
    <t xml:space="preserve">Can't rebuild: Pravada ExoSmooth Eye — none of the 330 bases matches their chassis.</t>
  </si>
  <si>
    <t xml:space="preserve">Most-used matching bases: RainShadow Labs All Purpose Lotion ($8.85/L, used for 7); Organic Creations (OR) Aloe Vera Gel ($7.29/L, used for 2); RainShadow Labs Aloe Vera Gel ($7.50/L, used for 1). The base can come from any supplier — only the chassis has to match.</t>
  </si>
  <si>
    <t xml:space="preserve">All eight products can be offered online. Our oils are priced at Wholesale Botanics’ PUBLIC 25-lb price — enter our real internal cost on the Assumptions tab and every in-house number drops.</t>
  </si>
  <si>
    <t xml:space="preserve">#</t>
  </si>
  <si>
    <t xml:space="preserve">Product</t>
  </si>
  <si>
    <t xml:space="preserve">Supplier</t>
  </si>
  <si>
    <t xml:space="preserve">Finished bulk formula</t>
  </si>
  <si>
    <t xml:space="preserve">Can we rebuild it?</t>
  </si>
  <si>
    <t xml:space="preserve">Likelihood</t>
  </si>
  <si>
    <t xml:space="preserve">Our oils used</t>
  </si>
  <si>
    <t xml:space="preserve">Outside raws needed</t>
  </si>
  <si>
    <t xml:space="preserve">Best-matching base (any supplier)</t>
  </si>
  <si>
    <t xml:space="preserve">Chassis match</t>
  </si>
  <si>
    <t xml:space="preserve">Buy finished $/unit</t>
  </si>
  <si>
    <t xml:space="preserve">Make in-house $/unit</t>
  </si>
  <si>
    <t xml:space="preserve">Cheaper route</t>
  </si>
  <si>
    <t xml:space="preserve">Savings / unit</t>
  </si>
  <si>
    <t xml:space="preserve">% saved</t>
  </si>
  <si>
    <t xml:space="preserve">Savings / 1,000 units</t>
  </si>
  <si>
    <t xml:space="preserve">Why</t>
  </si>
  <si>
    <t xml:space="preserve">P01</t>
  </si>
  <si>
    <t xml:space="preserve">★ Collagen Elixir (face oil) — ALREADY MADE IN-HOUSE (benchmark only)</t>
  </si>
  <si>
    <t xml:space="preserve">NourishUs Naturals</t>
  </si>
  <si>
    <t xml:space="preserve">Rejuvenating Skin Oil</t>
  </si>
  <si>
    <t xml:space="preserve">2 · Rebuild with some ingredients changed</t>
  </si>
  <si>
    <t xml:space="preserve">High</t>
  </si>
  <si>
    <t xml:space="preserve">9: Jojoba Oil, Meadowfoam Seed Oil, Squalane Oil (Olive), Chia Seed Oil, Organic Camellia Seed Oil, Sunflower Oil, Sea Buckthorn Oil, Pomegranate Seed Oil, Vitamin E Oil</t>
  </si>
  <si>
    <t xml:space="preserve">none</t>
  </si>
  <si>
    <t xml:space="preserve">none — pure oil blend</t>
  </si>
  <si>
    <t xml:space="preserve">n/a</t>
  </si>
  <si>
    <t xml:space="preserve">All oil — no base needed. 6 of 9 oils are on our shelf; radish extract, tomato &amp; cranberry oils, lycopene, CoQ10 and jasmine/rose extracts are swapped or dropped.  Dropped: 4 trace ingredient(s).</t>
  </si>
  <si>
    <t xml:space="preserve">P02</t>
  </si>
  <si>
    <t xml:space="preserve">Collagen Elixir (face oil) — ALREADY MADE IN-HOUSE (benchmark only)</t>
  </si>
  <si>
    <t xml:space="preserve">Natural Wholesale</t>
  </si>
  <si>
    <t xml:space="preserve">Bakuchiol Treatment Oil</t>
  </si>
  <si>
    <t xml:space="preserve">1 · Rebuild as-is — no ingredient changes</t>
  </si>
  <si>
    <t xml:space="preserve">Very high</t>
  </si>
  <si>
    <t xml:space="preserve">7: Sunflower Oil, Jojoba Oil, Squalane Oil (Olive), Meadowfoam Seed Oil, Rosehip Oil, Argan Oil, Vitamin E Oil</t>
  </si>
  <si>
    <t xml:space="preserve">Purified bakuchiol 99%</t>
  </si>
  <si>
    <t xml:space="preserve">Identical ingredient list — 7 of 8 are our oils; the only thing bought is purified bakuchiol (0.5%). Our Bakuchi Oil is NOT bakuchiol.</t>
  </si>
  <si>
    <t xml:space="preserve">P03</t>
  </si>
  <si>
    <t xml:space="preserve">★ Peptide Potion (serum) — ALREADY MADE IN-HOUSE (benchmark only)</t>
  </si>
  <si>
    <t xml:space="preserve">RainShadow Labs</t>
  </si>
  <si>
    <t xml:space="preserve">Peptide Complex Serum (60302)</t>
  </si>
  <si>
    <t xml:space="preserve">Medium</t>
  </si>
  <si>
    <t xml:space="preserve">Palmitoyl tripeptide-5 (Syn-Coll type), Palmitoyl tripeptide-1 + tetrapeptide-7 (Matrixyl 3000 type), Centella (gotu kola) extract, Sodium PCA</t>
  </si>
  <si>
    <t xml:space="preserve">RainShadow Labs — Serum Base — $20.24/L</t>
  </si>
  <si>
    <t xml:space="preserve">Strong · 92%</t>
  </si>
  <si>
    <t xml:space="preserve">The peptides ARE the product and none are oils. RainShadow sells its plain Serum Base for $383.00 vs $383.50 finished — it gives the peptides away.  Dropped: 12 trace ingredient(s).</t>
  </si>
  <si>
    <t xml:space="preserve">P04</t>
  </si>
  <si>
    <t xml:space="preserve">Peptide Potion (serum) — ALREADY MADE IN-HOUSE (benchmark only)</t>
  </si>
  <si>
    <t xml:space="preserve">Nardo's Natural</t>
  </si>
  <si>
    <t xml:space="preserve">Peptide Wrinkle Serum</t>
  </si>
  <si>
    <t xml:space="preserve">1: Peppermint Essential Oil (Mentha Piperita)</t>
  </si>
  <si>
    <t xml:space="preserve">Palmitoyl tripeptide-1 + tetrapeptide-7, Sodium hyaluronate (pre-hydrated)</t>
  </si>
  <si>
    <t xml:space="preserve">Essentials by Catalina (CA) — Sprayable Lotion Base — $12.54/L</t>
  </si>
  <si>
    <t xml:space="preserve">Partial · 62%</t>
  </si>
  <si>
    <t xml:space="preserve">30-ingredient peptide emulsion (3 peptides, HA, a vitamin-C ester). Only a partial chassis match exists; hexapeptide-12 and the vitamin-C ester are dropped.  Dropped: 7 trace ingredient(s).</t>
  </si>
  <si>
    <t xml:space="preserve">P05</t>
  </si>
  <si>
    <t xml:space="preserve">★ Arctic Alchemy (cooling gel) — ALREADY MADE IN-HOUSE (benchmark only)</t>
  </si>
  <si>
    <t xml:space="preserve">Cooling Cucumber &amp; Spirulina Gel (60018)</t>
  </si>
  <si>
    <t xml:space="preserve">3: Vitamin E Oil, Spearmint Essential Oil, Menthol Crystals</t>
  </si>
  <si>
    <t xml:space="preserve">Cucumber fruit extract, Algae extract</t>
  </si>
  <si>
    <t xml:space="preserve">Organic Creations (OR) — Aloe Vera Gel — $7.29/L</t>
  </si>
  <si>
    <t xml:space="preserve">Strong · 82%</t>
  </si>
  <si>
    <t xml:space="preserve">Aloe gel + cucumber and algae extract; the house fragrance is swapped for our spearmint + menthol, which gives Arctic a real cooling feel.  Dropped: 4 trace ingredient(s).</t>
  </si>
  <si>
    <t xml:space="preserve">P06</t>
  </si>
  <si>
    <t xml:space="preserve">Arctic Alchemy (cooling gel) — ALREADY MADE IN-HOUSE (benchmark only)</t>
  </si>
  <si>
    <t xml:space="preserve">Natural Aloe Vera Gel (60461)</t>
  </si>
  <si>
    <t xml:space="preserve">RainShadow Labs — Aloe Vera Gel — $7.50/L</t>
  </si>
  <si>
    <t xml:space="preserve">Strong · 100%</t>
  </si>
  <si>
    <t xml:space="preserve">Already a plain aloe gel — nothing to add. A cheaper matching aloe gel exists (and Wholesale Botanics sells its own Aloe Vera Gel).</t>
  </si>
  <si>
    <t xml:space="preserve">P07</t>
  </si>
  <si>
    <t xml:space="preserve">★ Body Smoothing (200 mL)</t>
  </si>
  <si>
    <t xml:space="preserve">Body Perfecting Lotion (60188)</t>
  </si>
  <si>
    <t xml:space="preserve">2: Rosehip Oil, Tamanu Oil</t>
  </si>
  <si>
    <t xml:space="preserve">Niacinamide, MSM (methylsulfonylmethane)</t>
  </si>
  <si>
    <t xml:space="preserve">RainShadow Labs — All Purpose Lotion — $8.85/L</t>
  </si>
  <si>
    <t xml:space="preserve">Rosehip and tamanu from our shelf (the base already has vitamin E and panthenol); niacinamide and MSM are cheap powders. Glycolic acid and trace extracts dropped.  Dropped: 11 trace ingredient(s).</t>
  </si>
  <si>
    <t xml:space="preserve">P08</t>
  </si>
  <si>
    <t xml:space="preserve">Body Smoothing (200 mL)</t>
  </si>
  <si>
    <t xml:space="preserve">Pravada Beauty Labs</t>
  </si>
  <si>
    <t xml:space="preserve">Aqua Drench Body Cream with Collagen</t>
  </si>
  <si>
    <t xml:space="preserve">1: Avocado Oil</t>
  </si>
  <si>
    <t xml:space="preserve">Algae extract, Hydrolyzed marine collagen</t>
  </si>
  <si>
    <t xml:space="preserve">The difference from a plain lotion is marine collagen + seaweed extract — neither is an oil we carry.  Dropped: 3 trace ingredient(s).</t>
  </si>
  <si>
    <t xml:space="preserve">P09</t>
  </si>
  <si>
    <t xml:space="preserve">★ Neck + Chest (50 mL)</t>
  </si>
  <si>
    <t xml:space="preserve">Ultra Face &amp; Neck Firming Cream</t>
  </si>
  <si>
    <t xml:space="preserve">2: Squalane Oil (Olive), Evening Primrose Oil</t>
  </si>
  <si>
    <t xml:space="preserve">Sodium hyaluronate (pre-hydrated), Palmitoyl tripeptide-1 + tetrapeptide-7, Allantoin, Licorice root extract</t>
  </si>
  <si>
    <t xml:space="preserve">Strong · 85%</t>
  </si>
  <si>
    <t xml:space="preserve">Squalane and evening primrose from our shelf; the firming story is two peptides + HA (bought in). Fruit acids, pullulan and algae extracts dropped.  Dropped: 9 trace ingredient(s).</t>
  </si>
  <si>
    <t xml:space="preserve">P10</t>
  </si>
  <si>
    <t xml:space="preserve">Neck + Chest (50 mL)</t>
  </si>
  <si>
    <t xml:space="preserve">Face/Neck Firming Lotion (60084)</t>
  </si>
  <si>
    <t xml:space="preserve">11: Squalane Oil (Olive), Evening Primrose Oil, Avocado Oil, Organic Camellia Seed Oil, Tamanu Oil, Rosehip Oil, Helichrysum Essential Oil, Grapeseed Oil, Macadamia Oil, Borage Oil, Linseed Oil</t>
  </si>
  <si>
    <t xml:space="preserve">MSM, Acetyl hexapeptide-8 (Argireline) solution</t>
  </si>
  <si>
    <t xml:space="preserve">The most oil-heavy formula in the set — 12 of its oils are on our shelf. SYN-AKE swapped for Argireline; acids, vitamin C, CoQ10, royal jelly, beeswax and ~15 extracts dropped.  Dropped: 27 trace ingredient(s).</t>
  </si>
  <si>
    <t xml:space="preserve">P11</t>
  </si>
  <si>
    <t xml:space="preserve">★ Night Treatment (30 mL)</t>
  </si>
  <si>
    <t xml:space="preserve">Envii Labs</t>
  </si>
  <si>
    <t xml:space="preserve">Age Defying &amp; Hydrating Face Cream</t>
  </si>
  <si>
    <t xml:space="preserve">2: Marula Oil, Vitamin E Oil</t>
  </si>
  <si>
    <t xml:space="preserve">Licorice root extract, Green/white tea extract, Purified bakuchiol 99%, Sodium hyaluronate</t>
  </si>
  <si>
    <t xml:space="preserve">Envii Labs — Soothing &amp; Hydrating Body Lotion (Gallon) — $35.67/L</t>
  </si>
  <si>
    <t xml:space="preserve">Grapeseed-and-mango cream: marula oil from our shelf, bakuchiol + HA bought in.  Dropped: 1 trace ingredient(s).</t>
  </si>
  <si>
    <t xml:space="preserve">P12</t>
  </si>
  <si>
    <t xml:space="preserve">Night Treatment (30 mL)</t>
  </si>
  <si>
    <t xml:space="preserve">ExoRenew Cream (bakuchiol + resveratrol)</t>
  </si>
  <si>
    <t xml:space="preserve">2: Argan Oil, Chia Seed Oil</t>
  </si>
  <si>
    <t xml:space="preserve">Purified bakuchiol 99%, Allantoin, Resveratrol</t>
  </si>
  <si>
    <t xml:space="preserve">Jojoba and argan from our shelf; bakuchiol (disclosed 0.5%) and resveratrol bought in; "exosomes", apple extract and phospholipids dropped.  Dropped: 5 trace ingredient(s).</t>
  </si>
  <si>
    <t xml:space="preserve">P13</t>
  </si>
  <si>
    <t xml:space="preserve">★ Eye Smoothing (15 mL)</t>
  </si>
  <si>
    <t xml:space="preserve">Wholesale Natural Body Care</t>
  </si>
  <si>
    <t xml:space="preserve">Peptide Eye Gel</t>
  </si>
  <si>
    <t xml:space="preserve">4: Castor Oil, Jojoba Oil, Avocado Oil, Coffee Essential Oil (Botanical)</t>
  </si>
  <si>
    <t xml:space="preserve">Acetyl hexapeptide-8 (Argireline) solution, Sodium hyaluronate, Cucumber fruit extract, Licorice root extract</t>
  </si>
  <si>
    <t xml:space="preserve">Strong · 89%</t>
  </si>
  <si>
    <t xml:space="preserve">Aloe gel + castor, jojoba, avocado (all ours) + Argireline and HA. Argireline at 5% is the cost driver; vitamin K dropped.  Dropped: 1 trace ingredient(s).</t>
  </si>
  <si>
    <t xml:space="preserve">P14</t>
  </si>
  <si>
    <t xml:space="preserve">Eye Smoothing (15 mL)</t>
  </si>
  <si>
    <t xml:space="preserve">ExoSmooth Eye Cream (bakuchiol + plant peptides)</t>
  </si>
  <si>
    <t xml:space="preserve">3 · Can't rebuild without a drastic change</t>
  </si>
  <si>
    <t xml:space="preserve">Low</t>
  </si>
  <si>
    <t xml:space="preserve">no base anywhere matches</t>
  </si>
  <si>
    <t xml:space="preserve">best 46%</t>
  </si>
  <si>
    <t xml:space="preserve">Synthetic gel-cream chassis (sodium polyacrylate, hydrogenated polydecene, alkanes) — none of the 330 bases matches it. Heroes are 1% bakuchiol, quinoa peptides and "exosomes".</t>
  </si>
  <si>
    <t xml:space="preserve">P15</t>
  </si>
  <si>
    <t xml:space="preserve">★ Daily Plumping Moisturizer (50 mL)</t>
  </si>
  <si>
    <t xml:space="preserve">Niacinamide &amp; HA Water Cream</t>
  </si>
  <si>
    <t xml:space="preserve">2: Avocado Oil, Red Raspberry Seed Oil</t>
  </si>
  <si>
    <t xml:space="preserve">Niacinamide, Sodium hyaluronate (pre-hydrated)</t>
  </si>
  <si>
    <t xml:space="preserve">Niacinamide (disclosed 2%) + HA bought in; cloudberry oil swapped for our red raspberry seed oil.</t>
  </si>
  <si>
    <t xml:space="preserve">P16</t>
  </si>
  <si>
    <t xml:space="preserve">Daily Plumping Moisturizer (50 mL)</t>
  </si>
  <si>
    <t xml:space="preserve">Peptide Complex Moisturizer (60231)</t>
  </si>
  <si>
    <t xml:space="preserve">Palmitoyl tripeptide-5, Palmitoyl tripeptide-1 + tetrapeptide-7, Centella extract, Sodium PCA</t>
  </si>
  <si>
    <t xml:space="preserve">Plain lotion + a peptide/amino-acid complex; nothing needed from our oils. Retail peptide raws cost more than RainShadow’s whole markup.  Dropped: 13 trace ingredient(s).</t>
  </si>
  <si>
    <t xml:space="preserve">X1</t>
  </si>
  <si>
    <t xml:space="preserve">Extra find — not in deck</t>
  </si>
  <si>
    <t xml:space="preserve">Retinol Face Cream</t>
  </si>
  <si>
    <t xml:space="preserve">3: Pumpkin Seed Oil, Chia Seed Oil, Meadowfoam Seed Oil</t>
  </si>
  <si>
    <t xml:space="preserve">Encapsulated retinol (microcaps), D-panthenol</t>
  </si>
  <si>
    <t xml:space="preserve">Essentials by Catalina (CA) — Goat’s Milk Nourishing Body Lotion Base — $11.44/L</t>
  </si>
  <si>
    <t xml:space="preserve">Natural Wholesale’s own Daily Antioxidant Lotion is this formula minus retinol; any matching lotion + retinol does it.  Dropped: 4 trace ingredient(s).</t>
  </si>
  <si>
    <t xml:space="preserve">X2</t>
  </si>
  <si>
    <t xml:space="preserve">Rejuvenating Face Serum (niacinamide 2% + HA 1%)</t>
  </si>
  <si>
    <t xml:space="preserve">Niacinamide, D-panthenol, Sodium hyaluronate (pre-hydrated)</t>
  </si>
  <si>
    <t xml:space="preserve">NourishUs Naturals — Aloe Gel — $7.93/L</t>
  </si>
  <si>
    <t xml:space="preserve">Strong · 80%</t>
  </si>
  <si>
    <t xml:space="preserve">An aloe/HA gel + 2% niacinamide gives the same actives.  Dropped: 5 trace ingredient(s).</t>
  </si>
  <si>
    <t xml:space="preserve">X3</t>
  </si>
  <si>
    <t xml:space="preserve">Retinol &amp; Hyaluronic Serum</t>
  </si>
  <si>
    <t xml:space="preserve">Encapsulated retinol (microcaps)</t>
  </si>
  <si>
    <t xml:space="preserve">Wholesale Natural Body Care — Green Tea &amp; Hyaluronic Serum Base — $42.54/L</t>
  </si>
  <si>
    <t xml:space="preserve">Aloe/guar/sunflower/avocado HA serum + retinol — only one base matches, and it is not cheap.</t>
  </si>
  <si>
    <t xml:space="preserve">How to read this</t>
  </si>
  <si>
    <t xml:space="preserve">1 · Rebuild as-is</t>
  </si>
  <si>
    <t xml:space="preserve">Nothing dropped or swapped: matching base + our oils (+ at most one bought-in active that is already in the formula).</t>
  </si>
  <si>
    <t xml:space="preserve">2 · Rebuild with changes</t>
  </si>
  <si>
    <t xml:space="preserve">Some ingredients swapped for ours or bought as raws; trace extracts, acids and boosters dropped. See Ingredient Map.</t>
  </si>
  <si>
    <t xml:space="preserve">3 · Drastic change</t>
  </si>
  <si>
    <t xml:space="preserve">None of the 330 bases shares the formula’s chassis (emulsifiers, emollients, thickeners), so it cannot be stirred together.</t>
  </si>
  <si>
    <t xml:space="preserve">Share of the finished formula’s structural ingredients (water/aloe, oils, emulsifier, thickener, preservative families) that the base already has. Strong ≥ 80%, Good ≥ 70%, Partial ≥ 60%. We pick the CHEAPEST base in the strongest tier available.</t>
  </si>
  <si>
    <t xml:space="preserve">$/unit</t>
  </si>
  <si>
    <t xml:space="preserve">Formula cost only, per filled unit at our fill size (oil 60 mL, serum 60 mL, gel 60 mL, body 200 mL, neck/daily 50 mL, night 30 mL, eye 15 mL).</t>
  </si>
  <si>
    <t xml:space="preserve">Our oils priced at</t>
  </si>
  <si>
    <t xml:space="preserve">Wholesale Botanics public 25-lb price. Set our true internal cost on the Assumptions tab — every in-house number drops with it.</t>
  </si>
  <si>
    <t xml:space="preserve">Cheapest bases to buy — 3 cheapest natural-leaning per type at a practical 1–5 gal size (full list of 330 on the Base Creams tab)</t>
  </si>
  <si>
    <t xml:space="preserve">Type</t>
  </si>
  <si>
    <t xml:space="preserve">Base</t>
  </si>
  <si>
    <t xml:space="preserve">Size</t>
  </si>
  <si>
    <t xml:space="preserve">$/L</t>
  </si>
  <si>
    <t xml:space="preserve">1-gal price</t>
  </si>
  <si>
    <t xml:space="preserve">Why it matters</t>
  </si>
  <si>
    <t xml:space="preserve">Add up to 2% fragrance or essential oil.  Ph 6.0-6.5</t>
  </si>
  <si>
    <t xml:space="preserve">Super easy to scent!  Add 1-2% scenting oils and you have a fabulous summertime lotion!</t>
  </si>
  <si>
    <t xml:space="preserve">If you are ordering the unscented version and decide to scent it yourself: essential and fragrance oils will not affect the shelf life, in fact, essential oils </t>
  </si>
  <si>
    <t xml:space="preserve">All of the lotion bases are formulated to accept up to 5 percent of additional oils, extracts, or fragrances by weight, including small amounts of silicones lik</t>
  </si>
  <si>
    <t xml:space="preserve">Modification tolerances: 1% - 50% water based ingredients 1% - 10% oil based ingredients All modifications should be done incrementally and in small batches to </t>
  </si>
  <si>
    <t xml:space="preserve">★ Used in the model for P05, P13. </t>
  </si>
  <si>
    <t xml:space="preserve">★ Used in the model for P06. </t>
  </si>
  <si>
    <t xml:space="preserve">Add up to 6% water based ingredients such as water based extract or essential water and stir well to combine.</t>
  </si>
  <si>
    <t xml:space="preserve">Sitewide product-page block: 'All of our products are formulated so that you are able to customize. You may add up to 15% Purified water, Oils or other ingredie</t>
  </si>
  <si>
    <t xml:space="preserve">Cheapest overall (conventional, not natural-leaning): Wholesale Supplies Plus Head to Toe Lotion / Basic Lotion Base ≈ $4.87–4.92/L in 4-gal (petrolatum + IPBC preservative) and Bulk Apothecary Basic Hand &amp; Body Lotion ≈ $5.96/L per gallon (mineral oil + propylene glycol). Cheaper still only in 55–240 gal drums (≈ $3.45–4.40/L).</t>
  </si>
  <si>
    <t xml:space="preserve">Price comparison — blend it ourselves vs. buy it premade</t>
  </si>
  <si>
    <t xml:space="preserve">Per batch (size set on Assumptions, default 5 gal) and per filled unit. Premade = the supplier’s finished bulk price scaled to the batch; ours = matching base + our oils + bought-in raws + mixing labor. All cells are live formulas.</t>
  </si>
  <si>
    <t xml:space="preserve">ID</t>
  </si>
  <si>
    <t xml:space="preserve">Finished formula</t>
  </si>
  <si>
    <t xml:space="preserve">Their bulk price (as sold)</t>
  </si>
  <si>
    <t xml:space="preserve">BUY PREMADE — per batch</t>
  </si>
  <si>
    <t xml:space="preserve">Our oils</t>
  </si>
  <si>
    <t xml:space="preserve">Bought-in raws</t>
  </si>
  <si>
    <t xml:space="preserve">Mixing labor</t>
  </si>
  <si>
    <t xml:space="preserve">BLEND OURSELVES — per batch</t>
  </si>
  <si>
    <t xml:space="preserve">Difference per batch</t>
  </si>
  <si>
    <t xml:space="preserve">Difference %</t>
  </si>
  <si>
    <t xml:space="preserve">Fill (mL)</t>
  </si>
  <si>
    <t xml:space="preserve">Units per batch</t>
  </si>
  <si>
    <t xml:space="preserve">Premade $/unit</t>
  </si>
  <si>
    <t xml:space="preserve">Blended $/unit</t>
  </si>
  <si>
    <t xml:space="preserve">Cheaper</t>
  </si>
  <si>
    <t xml:space="preserve">Base used</t>
  </si>
  <si>
    <t xml:space="preserve">5 gal · $2,739.71</t>
  </si>
  <si>
    <t xml:space="preserve">— 100% our oils, no base</t>
  </si>
  <si>
    <t xml:space="preserve">5 gal · $979.68</t>
  </si>
  <si>
    <t xml:space="preserve">5 gal · $383.50</t>
  </si>
  <si>
    <t xml:space="preserve">RainShadow Labs — Serum Base</t>
  </si>
  <si>
    <t xml:space="preserve">5 gal · $1,237.50</t>
  </si>
  <si>
    <t xml:space="preserve">Essentials by Catalina (CA) — Sprayable Lotion Base</t>
  </si>
  <si>
    <t xml:space="preserve">5 gal · $219.00</t>
  </si>
  <si>
    <t xml:space="preserve">Organic Creations (OR) — Aloe Vera Gel</t>
  </si>
  <si>
    <t xml:space="preserve">5 gal · $176.50</t>
  </si>
  <si>
    <t xml:space="preserve">RainShadow Labs — Aloe Vera Gel</t>
  </si>
  <si>
    <t xml:space="preserve">5 gal · $639.50</t>
  </si>
  <si>
    <t xml:space="preserve">RainShadow Labs — All Purpose Lotion</t>
  </si>
  <si>
    <t xml:space="preserve">5 gal · $310.00</t>
  </si>
  <si>
    <t xml:space="preserve">5 gal · $1,395.00</t>
  </si>
  <si>
    <t xml:space="preserve">5 gal · $429.00</t>
  </si>
  <si>
    <t xml:space="preserve">1 gal · $160.25</t>
  </si>
  <si>
    <t xml:space="preserve">Envii Labs — Soothing &amp; Hydrating Body Lotion (Gallon)</t>
  </si>
  <si>
    <t xml:space="preserve">5 gal · $1,650.00</t>
  </si>
  <si>
    <t xml:space="preserve">4 gal · $748.00</t>
  </si>
  <si>
    <t xml:space="preserve">5 gal · $1,995.00</t>
  </si>
  <si>
    <t xml:space="preserve">Buy premade — no matching base</t>
  </si>
  <si>
    <t xml:space="preserve">none of the 330 bases matches</t>
  </si>
  <si>
    <t xml:space="preserve">5 gal · $850.00</t>
  </si>
  <si>
    <t xml:space="preserve">5 gal · $277.50</t>
  </si>
  <si>
    <t xml:space="preserve">5 gal · $698.99</t>
  </si>
  <si>
    <t xml:space="preserve">Essentials by Catalina (CA) — Goat’s Milk Nourishing Body Lotion Base</t>
  </si>
  <si>
    <t xml:space="preserve">5 gal · $456.99</t>
  </si>
  <si>
    <t xml:space="preserve">NourishUs Naturals — Aloe Gel</t>
  </si>
  <si>
    <t xml:space="preserve">4 gal · $741.00</t>
  </si>
  <si>
    <t xml:space="preserve">Wholesale Natural Body Care — Green Tea &amp; Hyaluronic Serum Base</t>
  </si>
  <si>
    <t xml:space="preserve">TOTAL — one batch of every product we should blend</t>
  </si>
  <si>
    <t xml:space="preserve">Premade = supplier price per litre × batch litres (suppliers that only sell 1-gal or 4-gal are scaled). Blended = base (share not taken by add-ins) + our Wholesale Botanics oils (× internal-cost factor) + bought-in raws (× freight uplift) + labor. Packaging, filling and inbound freight on the pail are the same either way and excluded.</t>
  </si>
  <si>
    <t xml:space="preserve">Assumptions — change the yellow cells</t>
  </si>
  <si>
    <t xml:space="preserve">Every cost in the workbook recalculates from these inputs. Blue text = input.</t>
  </si>
  <si>
    <t xml:space="preserve">Input</t>
  </si>
  <si>
    <t xml:space="preserve">Value</t>
  </si>
  <si>
    <t xml:space="preserve">Why / how to use it</t>
  </si>
  <si>
    <t xml:space="preserve">WB oil cost as a share of the public 25-lb price</t>
  </si>
  <si>
    <t xml:space="preserve">We priced our own oils at Wholesale Botanics’ PUBLIC 25-lb price. Our real internal cost is lower — enter it here (e.g. 60%).</t>
  </si>
  <si>
    <t xml:space="preserve">Outside raw price uplift (freight / tax)</t>
  </si>
  <si>
    <t xml:space="preserve">100% = listed web price. Raise to 110–115% to allow for shipping on small raw orders.</t>
  </si>
  <si>
    <t xml:space="preserve">Labor rate ($/hour)</t>
  </si>
  <si>
    <t xml:space="preserve">Blended rate for weighing, mixing, QC and cleanup (not filling — filling costs the same either way).</t>
  </si>
  <si>
    <t xml:space="preserve">Labor hours per batch</t>
  </si>
  <si>
    <t xml:space="preserve">Weigh add-ins, pre-disperse powders/HA, stir into the base, QC viscosity/pH/look.</t>
  </si>
  <si>
    <t xml:space="preserve">Batch size (gallons)</t>
  </si>
  <si>
    <t xml:space="preserve">Matches the 5-gal pails most suppliers sell.</t>
  </si>
  <si>
    <t xml:space="preserve">Density — creams, lotions, gels, serums (kg/L)</t>
  </si>
  <si>
    <t xml:space="preserve">Water-based products ≈ 1.0 kg/L.</t>
  </si>
  <si>
    <t xml:space="preserve">Density — oils (kg/L)</t>
  </si>
  <si>
    <t xml:space="preserve">Plant-oil blends ≈ 0.91 kg/L.</t>
  </si>
  <si>
    <t xml:space="preserve">Labor cost per litre ($/L)</t>
  </si>
  <si>
    <t xml:space="preserve">Calculated: rate × hours ÷ batch litres. Only applied when we actually add something.</t>
  </si>
  <si>
    <t xml:space="preserve">Not included on either side: packaging, filling labor, freight on the finished pail, lab testing. They cost the same whether we buy finished or build from a base.</t>
  </si>
  <si>
    <t xml:space="preserve">Rebuild recipes — base + our oils + outside raws</t>
  </si>
  <si>
    <t xml:space="preserve">Pilot starting points by weight. Percentages are our proposals (suppliers do not publish most ratios). Blue cells are editable.</t>
  </si>
  <si>
    <t xml:space="preserve">Replaces (finished ingredient)</t>
  </si>
  <si>
    <t xml:space="preserve">What we add</t>
  </si>
  <si>
    <t xml:space="preserve">Source</t>
  </si>
  <si>
    <t xml:space="preserve">Match</t>
  </si>
  <si>
    <t xml:space="preserve">Supplier · pack</t>
  </si>
  <si>
    <t xml:space="preserve">$ / kg</t>
  </si>
  <si>
    <t xml:space="preserve">% of batch</t>
  </si>
  <si>
    <t xml:space="preserve">Price factor</t>
  </si>
  <si>
    <t xml:space="preserve">$ per kg of product</t>
  </si>
  <si>
    <t xml:space="preserve">Grams per batch</t>
  </si>
  <si>
    <t xml:space="preserve">Note</t>
  </si>
  <si>
    <t xml:space="preserve">Link</t>
  </si>
  <si>
    <t xml:space="preserve">P01 ▸</t>
  </si>
  <si>
    <t xml:space="preserve">Rejuvenating Skin Oil — NourishUs Naturals   |   No base — 100% oil blend from our shelf</t>
  </si>
  <si>
    <t xml:space="preserve">Jojoba seed oil</t>
  </si>
  <si>
    <t xml:space="preserve">Jojoba Oil</t>
  </si>
  <si>
    <t xml:space="preserve">Our oils (WB)</t>
  </si>
  <si>
    <t xml:space="preserve">Exact</t>
  </si>
  <si>
    <t xml:space="preserve">Wholesale Botanics · 25 lb tier (public price)</t>
  </si>
  <si>
    <t xml:space="preserve">open</t>
  </si>
  <si>
    <t xml:space="preserve">Radish seed extract</t>
  </si>
  <si>
    <t xml:space="preserve">Meadowfoam Seed Oil</t>
  </si>
  <si>
    <t xml:space="preserve">Swap</t>
  </si>
  <si>
    <t xml:space="preserve">Silky, dry-feeling slip in place of radish extract</t>
  </si>
  <si>
    <t xml:space="preserve">Caprylic/capric triglyceride</t>
  </si>
  <si>
    <t xml:space="preserve">Squalane Oil (Olive)</t>
  </si>
  <si>
    <t xml:space="preserve">Light, fast-absorbing emollient in place of CCT</t>
  </si>
  <si>
    <t xml:space="preserve">Chia seed oil</t>
  </si>
  <si>
    <t xml:space="preserve">Chia Seed Oil</t>
  </si>
  <si>
    <t xml:space="preserve">Camellia oleifera seed oil</t>
  </si>
  <si>
    <t xml:space="preserve">Organic Camellia Seed Oil</t>
  </si>
  <si>
    <t xml:space="preserve">Sunflower seed oil</t>
  </si>
  <si>
    <t xml:space="preserve">Sunflower Oil</t>
  </si>
  <si>
    <t xml:space="preserve">Sea buckthorn FRUIT oil</t>
  </si>
  <si>
    <t xml:space="preserve">Sea Buckthorn Oil</t>
  </si>
  <si>
    <t xml:space="preserve">WB is seed oil (paler, less carotenoid)</t>
  </si>
  <si>
    <t xml:space="preserve">Tomato seed + cranberry seed oils</t>
  </si>
  <si>
    <t xml:space="preserve">Pomegranate Seed Oil</t>
  </si>
  <si>
    <t xml:space="preserve">Antioxidant specialty oil in place of two we do not carry</t>
  </si>
  <si>
    <t xml:space="preserve">Tocopherol</t>
  </si>
  <si>
    <t xml:space="preserve">Vitamin E Oil</t>
  </si>
  <si>
    <t xml:space="preserve">P02 ▸</t>
  </si>
  <si>
    <t xml:space="preserve">Bakuchiol Treatment Oil — Natural Wholesale   |   No base — 100% oil blend from our shelf</t>
  </si>
  <si>
    <t xml:space="preserve">Squalane</t>
  </si>
  <si>
    <t xml:space="preserve">Meadowfoam seed oil</t>
  </si>
  <si>
    <t xml:space="preserve">Rosa canina fruit oil</t>
  </si>
  <si>
    <t xml:space="preserve">Rosehip Oil</t>
  </si>
  <si>
    <t xml:space="preserve">Confirm WB rosehip is Rosa canina</t>
  </si>
  <si>
    <t xml:space="preserve">Argan kernel oil</t>
  </si>
  <si>
    <t xml:space="preserve">Argan Oil</t>
  </si>
  <si>
    <t xml:space="preserve">Bakuchiol</t>
  </si>
  <si>
    <t xml:space="preserve">Outside raw</t>
  </si>
  <si>
    <t xml:space="preserve">Outside active</t>
  </si>
  <si>
    <t xml:space="preserve">Formulator Sample Shop · Bakuchiol 99% · 1 kg $1,300</t>
  </si>
  <si>
    <t xml:space="preserve">WB Bakuchi Oil is NOT bakuchiol</t>
  </si>
  <si>
    <t xml:space="preserve">P03 ▸</t>
  </si>
  <si>
    <t xml:space="preserve">Peptide Complex Serum (60302) — RainShadow Labs   |   Base: RainShadow Labs — Serum Base  (5 gal $383.00)</t>
  </si>
  <si>
    <t xml:space="preserve">Palmitoyl tripeptide-5</t>
  </si>
  <si>
    <t xml:space="preserve">Palmitoyl tripeptide-5 (Syn-Coll type)</t>
  </si>
  <si>
    <t xml:space="preserve">Dermafactors · Palmitoyl Tripeptide-5 liquid · 1 kg $399.95</t>
  </si>
  <si>
    <t xml:space="preserve">Palmitoyl tripeptide-1, palmitoyl tetrapeptide-7</t>
  </si>
  <si>
    <t xml:space="preserve">Palmitoyl tripeptide-1 + tetrapeptide-7 (Matrixyl 3000 type)</t>
  </si>
  <si>
    <t xml:space="preserve">Lotioncrafter · LCPeptide 3000 (PT-1 + PT-7) · 480 g $320.25</t>
  </si>
  <si>
    <t xml:space="preserve">Centella asiatica extract</t>
  </si>
  <si>
    <t xml:space="preserve">Centella (gotu kola) extract</t>
  </si>
  <si>
    <t xml:space="preserve">Outside extract</t>
  </si>
  <si>
    <t xml:space="preserve">Formulator Sample Shop · Gotu Kola Extract G · 1 kg $70</t>
  </si>
  <si>
    <t xml:space="preserve">Sodium PCA / NMF amino-acid complex</t>
  </si>
  <si>
    <t xml:space="preserve">Sodium PCA</t>
  </si>
  <si>
    <t xml:space="preserve">Formulator Sample Shop · Sodium PCA · 1 kg $48.50</t>
  </si>
  <si>
    <t xml:space="preserve">P03 base</t>
  </si>
  <si>
    <t xml:space="preserve">(everything else)</t>
  </si>
  <si>
    <t xml:space="preserve">Base (any supplier)</t>
  </si>
  <si>
    <t xml:space="preserve">Strong match 92%</t>
  </si>
  <si>
    <t xml:space="preserve">5 gal $383.00</t>
  </si>
  <si>
    <t xml:space="preserve">Stir add-ins into the base below 40 °C; pre-disperse powders/HA in a little water first.</t>
  </si>
  <si>
    <t xml:space="preserve">P04 ▸</t>
  </si>
  <si>
    <t xml:space="preserve">Peptide Wrinkle Serum — Nardo's Natural   |   Base: Essentials by Catalina (CA) — Sprayable Lotion Base  (40lb Container $227.50)</t>
  </si>
  <si>
    <t xml:space="preserve">Palmitoyl Tripeptide-1</t>
  </si>
  <si>
    <t xml:space="preserve">Palmitoyl tripeptide-1 + tetrapeptide-7</t>
  </si>
  <si>
    <t xml:space="preserve">Base lacks it — bought in</t>
  </si>
  <si>
    <t xml:space="preserve">Sodium Hyaluronate</t>
  </si>
  <si>
    <t xml:space="preserve">Sodium hyaluronate (pre-hydrated)</t>
  </si>
  <si>
    <t xml:space="preserve">MakingCosmetics · Hyaluronic Acid (HMW) · 1 kg $498</t>
  </si>
  <si>
    <t xml:space="preserve">Peppermint Oil</t>
  </si>
  <si>
    <t xml:space="preserve">Peppermint Essential Oil (Mentha Piperita)</t>
  </si>
  <si>
    <t xml:space="preserve">Base lacks it — added from our shelf</t>
  </si>
  <si>
    <t xml:space="preserve">P04 base</t>
  </si>
  <si>
    <t xml:space="preserve">Partial match 62%</t>
  </si>
  <si>
    <t xml:space="preserve">40lb Container $227.50</t>
  </si>
  <si>
    <t xml:space="preserve">P05 ▸</t>
  </si>
  <si>
    <t xml:space="preserve">Cooling Cucumber &amp; Spirulina Gel (60018) — RainShadow Labs   |   Base: Organic Creations (OR) — Aloe Vera Gel  (5 Gal - Preserve $138.00)</t>
  </si>
  <si>
    <t xml:space="preserve">Cucumber fruit extract</t>
  </si>
  <si>
    <t xml:space="preserve">Formulator Sample Shop · Cucumber Extract G PF · 1 kg $61</t>
  </si>
  <si>
    <t xml:space="preserve">Spirulina platensis extract</t>
  </si>
  <si>
    <t xml:space="preserve">Algae extract</t>
  </si>
  <si>
    <t xml:space="preserve">Formulator Sample Shop · Algae Extract RS · 1 kg $64</t>
  </si>
  <si>
    <t xml:space="preserve">Tocopheryl acetate</t>
  </si>
  <si>
    <t xml:space="preserve">Tocopherol in place of the acetate ester</t>
  </si>
  <si>
    <t xml:space="preserve">Fragrance</t>
  </si>
  <si>
    <t xml:space="preserve">Spearmint Essential Oil</t>
  </si>
  <si>
    <t xml:space="preserve">Our EO in place of undisclosed fragrance</t>
  </si>
  <si>
    <t xml:space="preserve">(new) cooling agent</t>
  </si>
  <si>
    <t xml:space="preserve">Menthol Crystals</t>
  </si>
  <si>
    <t xml:space="preserve">Optional — gives Arctic an actual cooling sensation</t>
  </si>
  <si>
    <t xml:space="preserve">P05 base</t>
  </si>
  <si>
    <t xml:space="preserve">Strong match 82%</t>
  </si>
  <si>
    <t xml:space="preserve">5 Gal - Preserve $138.00</t>
  </si>
  <si>
    <t xml:space="preserve">P06 ▸</t>
  </si>
  <si>
    <t xml:space="preserve">Natural Aloe Vera Gel (60461) — RainShadow Labs   |   Base: RainShadow Labs — Aloe Vera Gel  (5 gal $142.00)</t>
  </si>
  <si>
    <t xml:space="preserve">P06 base</t>
  </si>
  <si>
    <t xml:space="preserve">Strong match 100%</t>
  </si>
  <si>
    <t xml:space="preserve">5 gal $142.00</t>
  </si>
  <si>
    <t xml:space="preserve">Buy as-is.</t>
  </si>
  <si>
    <t xml:space="preserve">P07 ▸</t>
  </si>
  <si>
    <t xml:space="preserve">Body Perfecting Lotion (60188) — RainShadow Labs   |   Base: RainShadow Labs — All Purpose Lotion  (5 gal $167.50)</t>
  </si>
  <si>
    <t xml:space="preserve">Rosa canina seed oil</t>
  </si>
  <si>
    <t xml:space="preserve">Calophyllum inophyllum seed oil</t>
  </si>
  <si>
    <t xml:space="preserve">Tamanu Oil</t>
  </si>
  <si>
    <t xml:space="preserve">Niacinamide</t>
  </si>
  <si>
    <t xml:space="preserve">MakingCosmetics · Niacinamide USP · 5 kg $224.80</t>
  </si>
  <si>
    <t xml:space="preserve">Methyl sulfonyl methane</t>
  </si>
  <si>
    <t xml:space="preserve">MSM (methylsulfonylmethane)</t>
  </si>
  <si>
    <t xml:space="preserve">BulkSupplements · MSM powder · 1 kg $27.97 (supplement grade)</t>
  </si>
  <si>
    <t xml:space="preserve">P07 base</t>
  </si>
  <si>
    <t xml:space="preserve">5 gal $167.50</t>
  </si>
  <si>
    <t xml:space="preserve">P08 ▸</t>
  </si>
  <si>
    <t xml:space="preserve">Aqua Drench Body Cream with Collagen — Pravada Beauty Labs   |   Base: RainShadow Labs — All Purpose Lotion  (5 gal $167.50)</t>
  </si>
  <si>
    <t xml:space="preserve">Persea Gratissima (Avocado) Oil</t>
  </si>
  <si>
    <t xml:space="preserve">Avocado Oil</t>
  </si>
  <si>
    <t xml:space="preserve">Laminaria + kelp extracts</t>
  </si>
  <si>
    <t xml:space="preserve">Soluble collagen (marine)</t>
  </si>
  <si>
    <t xml:space="preserve">Hydrolyzed marine collagen</t>
  </si>
  <si>
    <t xml:space="preserve">Dermafactors · Hydrolyzed Marine Collagen · 32 oz $79.95</t>
  </si>
  <si>
    <t xml:space="preserve">P08 base</t>
  </si>
  <si>
    <t xml:space="preserve">P09 ▸</t>
  </si>
  <si>
    <t xml:space="preserve">Ultra Face &amp; Neck Firming Cream — Pravada Beauty Labs   |   Base: RainShadow Labs — All Purpose Lotion  (5 gal $167.50)</t>
  </si>
  <si>
    <t xml:space="preserve">Sodium hyaluronate</t>
  </si>
  <si>
    <t xml:space="preserve">Evening primrose oil</t>
  </si>
  <si>
    <t xml:space="preserve">Evening Primrose Oil</t>
  </si>
  <si>
    <t xml:space="preserve">Palmitoyl tetrapeptide-7, tripeptide-1</t>
  </si>
  <si>
    <t xml:space="preserve">Allantoin</t>
  </si>
  <si>
    <t xml:space="preserve">MakingCosmetics · Allantoin · 1 kg $63.90</t>
  </si>
  <si>
    <t xml:space="preserve">Licorice root extract</t>
  </si>
  <si>
    <t xml:space="preserve">Formulator Sample Shop · Licorice Root Extract PF · 1 kg $56.25</t>
  </si>
  <si>
    <t xml:space="preserve">P09 base</t>
  </si>
  <si>
    <t xml:space="preserve">Strong match 85%</t>
  </si>
  <si>
    <t xml:space="preserve">P10 ▸</t>
  </si>
  <si>
    <t xml:space="preserve">Face/Neck Firming Lotion (60084) — RainShadow Labs   |   Base: RainShadow Labs — All Purpose Lotion  (5 gal $167.50)</t>
  </si>
  <si>
    <t xml:space="preserve">MSM</t>
  </si>
  <si>
    <t xml:space="preserve">Avocado oil</t>
  </si>
  <si>
    <t xml:space="preserve">Helichrysum italicum flower oil</t>
  </si>
  <si>
    <t xml:space="preserve">Helichrysum Essential Oil</t>
  </si>
  <si>
    <t xml:space="preserve">Grape seed oil</t>
  </si>
  <si>
    <t xml:space="preserve">Grapeseed Oil</t>
  </si>
  <si>
    <t xml:space="preserve">Macadamia seed oil</t>
  </si>
  <si>
    <t xml:space="preserve">Macadamia Oil</t>
  </si>
  <si>
    <t xml:space="preserve">Dipeptide diaminobutyroyl benzylamide (SYN-AKE)</t>
  </si>
  <si>
    <t xml:space="preserve">Acetyl hexapeptide-8 (Argireline) solution</t>
  </si>
  <si>
    <t xml:space="preserve">Lotioncrafter · Argireline NP solution · 480 g $334.75</t>
  </si>
  <si>
    <t xml:space="preserve">Borage seed oil</t>
  </si>
  <si>
    <t xml:space="preserve">Borage Oil</t>
  </si>
  <si>
    <t xml:space="preserve">Linseed oil</t>
  </si>
  <si>
    <t xml:space="preserve">Linseed Oil</t>
  </si>
  <si>
    <t xml:space="preserve">P10 base</t>
  </si>
  <si>
    <t xml:space="preserve">P11 ▸</t>
  </si>
  <si>
    <t xml:space="preserve">Age Defying &amp; Hydrating Face Cream — Envii Labs   |   Base: Envii Labs — Soothing &amp; Hydrating Body Lotion (Gallon)  (1 gal $135.00)</t>
  </si>
  <si>
    <t xml:space="preserve">Marula (Sclerocarya) tetradecane</t>
  </si>
  <si>
    <t xml:space="preserve">Marula Oil</t>
  </si>
  <si>
    <t xml:space="preserve">Marula oil in place of the marula-derived light emollient</t>
  </si>
  <si>
    <t xml:space="preserve">White tea extract</t>
  </si>
  <si>
    <t xml:space="preserve">Green/white tea extract</t>
  </si>
  <si>
    <t xml:space="preserve">Formulator Sample Shop · Green Tea Extract PF · 1 kg $65</t>
  </si>
  <si>
    <t xml:space="preserve">Tocopherol (Vitamin E)</t>
  </si>
  <si>
    <t xml:space="preserve">Hyaluronic acid</t>
  </si>
  <si>
    <t xml:space="preserve">P11 base</t>
  </si>
  <si>
    <t xml:space="preserve">1 gal $135.00</t>
  </si>
  <si>
    <t xml:space="preserve">P12 ▸</t>
  </si>
  <si>
    <t xml:space="preserve">ExoRenew Cream (bakuchiol + resveratrol) — Pravada Beauty Labs   |   Base: RainShadow Labs — All Purpose Lotion  (5 gal $167.50)</t>
  </si>
  <si>
    <t xml:space="preserve">Bakuchiol (0.5% disclosed)</t>
  </si>
  <si>
    <t xml:space="preserve">Pichia/Resveratrol Ferment Extract</t>
  </si>
  <si>
    <t xml:space="preserve">Pichia/resveratrol ferment extract</t>
  </si>
  <si>
    <t xml:space="preserve">Resveratrol</t>
  </si>
  <si>
    <t xml:space="preserve">Lotioncrafter · Resveratrol Pure · 1 kg $999.95</t>
  </si>
  <si>
    <t xml:space="preserve">P12 base</t>
  </si>
  <si>
    <t xml:space="preserve">P13 ▸</t>
  </si>
  <si>
    <t xml:space="preserve">Peptide Eye Gel — Wholesale Natural Body Care   |   Base: Organic Creations (OR) — Aloe Vera Gel  (5 Gal - Preserve $138.00)</t>
  </si>
  <si>
    <t xml:space="preserve">Castor seed oil</t>
  </si>
  <si>
    <t xml:space="preserve">Castor Oil</t>
  </si>
  <si>
    <t xml:space="preserve">Jojoba oil</t>
  </si>
  <si>
    <t xml:space="preserve">Coffea arabica seed oil</t>
  </si>
  <si>
    <t xml:space="preserve">Coffee Essential Oil (Botanical)</t>
  </si>
  <si>
    <t xml:space="preserve">Confirm WB coffee oil is a pressed/CO2 seed oil</t>
  </si>
  <si>
    <t xml:space="preserve">Acetyl hexapeptide-8</t>
  </si>
  <si>
    <t xml:space="preserve">Cucumber extract</t>
  </si>
  <si>
    <t xml:space="preserve">P13 base</t>
  </si>
  <si>
    <t xml:space="preserve">Strong match 89%</t>
  </si>
  <si>
    <t xml:space="preserve">P14 ▸</t>
  </si>
  <si>
    <t xml:space="preserve">ExoSmooth Eye Cream (bakuchiol + plant peptides) — Pravada Beauty Labs   |   No base anywhere matches this chassis — not rebuilt</t>
  </si>
  <si>
    <t xml:space="preserve">P15 ▸</t>
  </si>
  <si>
    <t xml:space="preserve">Niacinamide &amp; HA Water Cream — Pravada Beauty Labs   |   Base: RainShadow Labs — All Purpose Lotion  (5 gal $167.50)</t>
  </si>
  <si>
    <t xml:space="preserve">Niacinamide (2% disclosed)</t>
  </si>
  <si>
    <t xml:space="preserve">Cloudberry seed oil</t>
  </si>
  <si>
    <t xml:space="preserve">Red Raspberry Seed Oil</t>
  </si>
  <si>
    <t xml:space="preserve">Closest Rubus-family seed oil we carry</t>
  </si>
  <si>
    <t xml:space="preserve">P15 base</t>
  </si>
  <si>
    <t xml:space="preserve">P16 ▸</t>
  </si>
  <si>
    <t xml:space="preserve">Peptide Complex Moisturizer (60231) — RainShadow Labs   |   Base: RainShadow Labs — All Purpose Lotion  (5 gal $167.50)</t>
  </si>
  <si>
    <t xml:space="preserve">Palmitoyl tripeptide-1, tetrapeptide-7</t>
  </si>
  <si>
    <t xml:space="preserve">Centella extract</t>
  </si>
  <si>
    <t xml:space="preserve">Sodium PCA / amino acids</t>
  </si>
  <si>
    <t xml:space="preserve">P16 base</t>
  </si>
  <si>
    <t xml:space="preserve">X1 ▸</t>
  </si>
  <si>
    <t xml:space="preserve">Retinol Face Cream — Natural Wholesale   |   Base: Essentials by Catalina (CA) — Goat’s Milk Nourishing Body Lotion Base  (40lb Pail $207.50)</t>
  </si>
  <si>
    <t xml:space="preserve">Retinol (microencapsulated)</t>
  </si>
  <si>
    <t xml:space="preserve">MakingCosmetics · Vitamin A Microcaps (retinol) · 1 L $769.50</t>
  </si>
  <si>
    <t xml:space="preserve">Supplier does not disclose retinol %; 1% of a 10%-type microcap shown</t>
  </si>
  <si>
    <t xml:space="preserve">Cucurbita Pepo Seed Oil (Pumpkin Seed Oil)</t>
  </si>
  <si>
    <t xml:space="preserve">Pumpkin Seed Oil</t>
  </si>
  <si>
    <t xml:space="preserve">Salvia Hispanica Seed Oil (Chia Seed Oil)</t>
  </si>
  <si>
    <t xml:space="preserve">Limnanthes Alba Seed Oil (Meadowfoam Oil)</t>
  </si>
  <si>
    <t xml:space="preserve">Panthenol</t>
  </si>
  <si>
    <t xml:space="preserve">D-panthenol</t>
  </si>
  <si>
    <t xml:space="preserve">Formulator Sample Shop · dl-Panthenol · 1 kg $72</t>
  </si>
  <si>
    <t xml:space="preserve">X1 base</t>
  </si>
  <si>
    <t xml:space="preserve">40lb Pail $207.50</t>
  </si>
  <si>
    <t xml:space="preserve">X2 ▸</t>
  </si>
  <si>
    <t xml:space="preserve">Rejuvenating Face Serum (niacinamide 2% + HA 1%) — Natural Wholesale   |   Base: NourishUs Naturals — Aloe Gel  (5 gallon $150.04)</t>
  </si>
  <si>
    <t xml:space="preserve">Panthenol (Pro-Vitamin B5)</t>
  </si>
  <si>
    <t xml:space="preserve">Sodium Hyaluronate (Hyaluronic Acid)</t>
  </si>
  <si>
    <t xml:space="preserve">X2 base</t>
  </si>
  <si>
    <t xml:space="preserve">Strong match 80%</t>
  </si>
  <si>
    <t xml:space="preserve">5 gallon $150.04</t>
  </si>
  <si>
    <t xml:space="preserve">X3 ▸</t>
  </si>
  <si>
    <t xml:space="preserve">Retinol &amp; Hyaluronic Serum — Wholesale Natural Body Care   |   Base: Wholesale Natural Body Care — Green Tea &amp; Hyaluronic Serum Base  (1 Gallon $161.00)</t>
  </si>
  <si>
    <t xml:space="preserve">Vitamin A (retinol)</t>
  </si>
  <si>
    <t xml:space="preserve">X3 base</t>
  </si>
  <si>
    <t xml:space="preserve">1 Gallon $161.00</t>
  </si>
  <si>
    <t xml:space="preserve">Cost model — buy finished vs. build on the best-matching base from any supplier</t>
  </si>
  <si>
    <t xml:space="preserve">Formula cost only. Finished and base priced at the same pail size. All cells are formulas except the blue supplier prices.</t>
  </si>
  <si>
    <t xml:space="preserve">Format</t>
  </si>
  <si>
    <t xml:space="preserve">Density kg/L</t>
  </si>
  <si>
    <t xml:space="preserve">Route</t>
  </si>
  <si>
    <t xml:space="preserve">Finished pail</t>
  </si>
  <si>
    <t xml:space="preserve">Finished size (L)</t>
  </si>
  <si>
    <t xml:space="preserve">Finished price</t>
  </si>
  <si>
    <t xml:space="preserve">Finished $/L</t>
  </si>
  <si>
    <t xml:space="preserve">Base size (L)</t>
  </si>
  <si>
    <t xml:space="preserve">Base price</t>
  </si>
  <si>
    <t xml:space="preserve">Base $/L</t>
  </si>
  <si>
    <t xml:space="preserve">Add-ins %</t>
  </si>
  <si>
    <t xml:space="preserve">Add-ins $/kg</t>
  </si>
  <si>
    <t xml:space="preserve">Labor $/L</t>
  </si>
  <si>
    <t xml:space="preserve">In-house $/L</t>
  </si>
  <si>
    <t xml:space="preserve">Finished $/unit</t>
  </si>
  <si>
    <t xml:space="preserve">In-house $/unit</t>
  </si>
  <si>
    <t xml:space="preserve">Savings %</t>
  </si>
  <si>
    <t xml:space="preserve">Savings per 1,000 units</t>
  </si>
  <si>
    <t xml:space="preserve">Price gap: finished vs base ($/L)</t>
  </si>
  <si>
    <t xml:space="preserve">Finished 1-gal price</t>
  </si>
  <si>
    <t xml:space="preserve">Match strength</t>
  </si>
  <si>
    <t xml:space="preserve">Collagen Elixir (face oil)</t>
  </si>
  <si>
    <t xml:space="preserve">Oil</t>
  </si>
  <si>
    <t xml:space="preserve">Oil blend</t>
  </si>
  <si>
    <t xml:space="preserve">5 gal</t>
  </si>
  <si>
    <t xml:space="preserve">oil blend</t>
  </si>
  <si>
    <t xml:space="preserve">Peptide Potion (serum)</t>
  </si>
  <si>
    <t xml:space="preserve">Serum</t>
  </si>
  <si>
    <t xml:space="preserve">Base + add-ins</t>
  </si>
  <si>
    <t xml:space="preserve">RainShadow Labs — Serum Base (5 gal)</t>
  </si>
  <si>
    <t xml:space="preserve">not sold</t>
  </si>
  <si>
    <t xml:space="preserve">Strong</t>
  </si>
  <si>
    <t xml:space="preserve">Essentials by Catalina (CA) — Sprayable Lotion Base (40lb Container)</t>
  </si>
  <si>
    <t xml:space="preserve">Partial</t>
  </si>
  <si>
    <t xml:space="preserve">Arctic Alchemy (cooling gel)</t>
  </si>
  <si>
    <t xml:space="preserve">Gel</t>
  </si>
  <si>
    <t xml:space="preserve">Organic Creations (OR) — Aloe Vera Gel (5 Gal - Preserve)</t>
  </si>
  <si>
    <t xml:space="preserve">RainShadow Labs — Aloe Vera Gel (5 gal)</t>
  </si>
  <si>
    <t xml:space="preserve">Lotion</t>
  </si>
  <si>
    <t xml:space="preserve">RainShadow Labs — All Purpose Lotion (5 gal)</t>
  </si>
  <si>
    <t xml:space="preserve">Cream</t>
  </si>
  <si>
    <t xml:space="preserve">1 gal</t>
  </si>
  <si>
    <t xml:space="preserve">Envii Labs — Soothing &amp; Hydrating Body Lotion (Gallon) (1 gal)</t>
  </si>
  <si>
    <t xml:space="preserve">4 gal</t>
  </si>
  <si>
    <t xml:space="preserve">No base sold</t>
  </si>
  <si>
    <t xml:space="preserve">— no base anywhere matches</t>
  </si>
  <si>
    <t xml:space="preserve">No match</t>
  </si>
  <si>
    <t xml:space="preserve">Essentials by Catalina (CA) — Goat’s Milk Nourishing Body Lotion Base (40lb Pail)</t>
  </si>
  <si>
    <t xml:space="preserve">NourishUs Naturals — Aloe Gel (5 gallon)</t>
  </si>
  <si>
    <t xml:space="preserve">Wholesale Natural Body Care — Green Tea &amp; Hyaluronic Serum Base (1 Gallon)</t>
  </si>
  <si>
    <t xml:space="preserve">Ingredient map — every ingredient in every finished formula</t>
  </si>
  <si>
    <t xml:space="preserve">How each listed ingredient is covered when we rebuild from the same supplier’s base. Colour = status.</t>
  </si>
  <si>
    <t xml:space="preserve">Ingredient (as the supplier lists it)</t>
  </si>
  <si>
    <t xml:space="preserve">Status</t>
  </si>
  <si>
    <t xml:space="preserve">How we cover it</t>
  </si>
  <si>
    <t xml:space="preserve">Rejuvenating Skin Oil — NourishUs Naturals  (14 ingredients)   Our oil — exact: 5 · Our oil — swap: 5 · Dropped: 4</t>
  </si>
  <si>
    <t xml:space="preserve">Simmondsia Chinensis (Jojoba) Seed Oil</t>
  </si>
  <si>
    <t xml:space="preserve">Our oil — exact</t>
  </si>
  <si>
    <t xml:space="preserve">Jojoba Oil @ 55%</t>
  </si>
  <si>
    <t xml:space="preserve">Raphanus Sativus (Radish) Seed Extract</t>
  </si>
  <si>
    <t xml:space="preserve">Our oil — swap</t>
  </si>
  <si>
    <t xml:space="preserve">Meadowfoam Seed Oil @ 15%</t>
  </si>
  <si>
    <t xml:space="preserve">Salvia Hispanica (Chia) Seed Oil</t>
  </si>
  <si>
    <t xml:space="preserve">Chia Seed Oil @ 10%</t>
  </si>
  <si>
    <t xml:space="preserve">Camellia Oleifera (Camellia) Seed Oil</t>
  </si>
  <si>
    <t xml:space="preserve">Organic Camellia Seed Oil @ 7%</t>
  </si>
  <si>
    <t xml:space="preserve">Hippophae Rhamnoides (Sea Buckthorn) Fruit Oil</t>
  </si>
  <si>
    <t xml:space="preserve">Sea Buckthorn Oil @ 0.5%</t>
  </si>
  <si>
    <t xml:space="preserve">Solanum Lycopersicum (Tomato) Seed Oil</t>
  </si>
  <si>
    <t xml:space="preserve">Pomegranate Seed Oil @ 0.5%</t>
  </si>
  <si>
    <t xml:space="preserve">Caprylic/Capric Triglyceride</t>
  </si>
  <si>
    <t xml:space="preserve">Squalane Oil (Olive) @ 10%</t>
  </si>
  <si>
    <t xml:space="preserve">Vaccinium Macrocarpon (Cranberry) Seed Oil</t>
  </si>
  <si>
    <t xml:space="preserve">Helianthus Annuus (Sunflower) Seed Oil</t>
  </si>
  <si>
    <t xml:space="preserve">Sunflower Oil @ 1.5%</t>
  </si>
  <si>
    <t xml:space="preserve">Lycopene</t>
  </si>
  <si>
    <t xml:space="preserve">Dropped</t>
  </si>
  <si>
    <t xml:space="preserve">—</t>
  </si>
  <si>
    <t xml:space="preserve">No verified equivalent on our shelf</t>
  </si>
  <si>
    <t xml:space="preserve">Jasminum Grandiflorum (Jasmine) Flower Extract</t>
  </si>
  <si>
    <t xml:space="preserve">Rosa Damascena (Rose) Flower Extract</t>
  </si>
  <si>
    <t xml:space="preserve">Ubiquinone</t>
  </si>
  <si>
    <t xml:space="preserve">Vitamin E Oil @ 0.5%</t>
  </si>
  <si>
    <t xml:space="preserve">Bakuchiol Treatment Oil — Natural Wholesale  (8 ingredients)   Our oil — exact: 7 · Outside raw: 1</t>
  </si>
  <si>
    <t xml:space="preserve">Sunflower Oil @ 49%</t>
  </si>
  <si>
    <t xml:space="preserve">Jojoba Oil @ 25%</t>
  </si>
  <si>
    <t xml:space="preserve">Squalane Oil (Olive) @ 12%</t>
  </si>
  <si>
    <t xml:space="preserve">Limnanthes Alba (Meadowfoam) Seed Oil</t>
  </si>
  <si>
    <t xml:space="preserve">Meadowfoam Seed Oil @ 7%</t>
  </si>
  <si>
    <t xml:space="preserve">Rosa Canina (Rosehip) Fruit Oil</t>
  </si>
  <si>
    <t xml:space="preserve">Rosehip Oil @ 4%</t>
  </si>
  <si>
    <t xml:space="preserve">Argania Spinosa (Argan) Kernel Oil</t>
  </si>
  <si>
    <t xml:space="preserve">Argan Oil @ 2%</t>
  </si>
  <si>
    <t xml:space="preserve">Purified bakuchiol 99% @ 0.5%</t>
  </si>
  <si>
    <t xml:space="preserve">Peptide Complex Serum (60302) — RainShadow Labs  (36 ingredients)   In the base: 13 · Outside raw: 5 · Dropped: 12 · Chassis (base has its own): 6</t>
  </si>
  <si>
    <t xml:space="preserve">Water</t>
  </si>
  <si>
    <t xml:space="preserve">In the base</t>
  </si>
  <si>
    <t xml:space="preserve">comes with the base</t>
  </si>
  <si>
    <t xml:space="preserve">Hamamelis Virginiana (Witch Hazel) Water</t>
  </si>
  <si>
    <t xml:space="preserve">Glycerin</t>
  </si>
  <si>
    <t xml:space="preserve">Aloe Barbadensis Leaf Juice</t>
  </si>
  <si>
    <t xml:space="preserve">Palmitoyl Tripeptide-5</t>
  </si>
  <si>
    <t xml:space="preserve">Palmitoyl tripeptide-5 (Syn-Coll type) @ 1%</t>
  </si>
  <si>
    <t xml:space="preserve">Palmitoyl tripeptide-1 + tetrapeptide-7 (Matrixyl 3000 type) @ 3%</t>
  </si>
  <si>
    <t xml:space="preserve">Palmitoyl Tetrapeptide-7</t>
  </si>
  <si>
    <t xml:space="preserve">Centella Asiatica Extract</t>
  </si>
  <si>
    <t xml:space="preserve">Centella (gotu kola) extract @ 0.5%</t>
  </si>
  <si>
    <t xml:space="preserve">Equisetum Arvense Extract</t>
  </si>
  <si>
    <t xml:space="preserve">Trace extract/booster</t>
  </si>
  <si>
    <t xml:space="preserve">Geranium Maculatum Extract</t>
  </si>
  <si>
    <t xml:space="preserve">Taraxacum Officinale (Dandelion) Root Extract</t>
  </si>
  <si>
    <t xml:space="preserve">Sodium PCA @ 0.5%</t>
  </si>
  <si>
    <t xml:space="preserve">Sodium Lactate</t>
  </si>
  <si>
    <t xml:space="preserve">Chassis (base has its own)</t>
  </si>
  <si>
    <t xml:space="preserve">base uses its own emulsifier/thickener/preservative/pH system</t>
  </si>
  <si>
    <t xml:space="preserve">Arginine</t>
  </si>
  <si>
    <t xml:space="preserve">Cassia Angustifolia Seed Polysaccharide</t>
  </si>
  <si>
    <t xml:space="preserve">Aspartic Acid</t>
  </si>
  <si>
    <t xml:space="preserve">Not replicated</t>
  </si>
  <si>
    <t xml:space="preserve">Benzoic Acid</t>
  </si>
  <si>
    <t xml:space="preserve">PCA</t>
  </si>
  <si>
    <t xml:space="preserve">Glycine</t>
  </si>
  <si>
    <t xml:space="preserve">Serine</t>
  </si>
  <si>
    <t xml:space="preserve">Alanine</t>
  </si>
  <si>
    <t xml:space="preserve">Isoleucine</t>
  </si>
  <si>
    <t xml:space="preserve">Valine</t>
  </si>
  <si>
    <t xml:space="preserve">Proline</t>
  </si>
  <si>
    <t xml:space="preserve">Threonine</t>
  </si>
  <si>
    <t xml:space="preserve">Histidine</t>
  </si>
  <si>
    <t xml:space="preserve">Phenylalanine</t>
  </si>
  <si>
    <t xml:space="preserve">Hydroxyethyl Cellulose</t>
  </si>
  <si>
    <t xml:space="preserve">Carrageenan</t>
  </si>
  <si>
    <t xml:space="preserve">Acrylates/C10-30 Alkyl Acrylate Crosspolymer</t>
  </si>
  <si>
    <t xml:space="preserve">Butylene Glycol</t>
  </si>
  <si>
    <t xml:space="preserve">Carbomer</t>
  </si>
  <si>
    <t xml:space="preserve">Polysorbate 20</t>
  </si>
  <si>
    <t xml:space="preserve">Ethylhexylglycerin</t>
  </si>
  <si>
    <t xml:space="preserve">Phenoxyethanol</t>
  </si>
  <si>
    <t xml:space="preserve">Peptide Wrinkle Serum — Nardo's Natural  (30 ingredients)   In the base: 11 · Dropped: 7 · Chassis (base has its own): 8 · Outside raw: 3 · Our oil — exact: 1</t>
  </si>
  <si>
    <t xml:space="preserve">Deionized Water</t>
  </si>
  <si>
    <t xml:space="preserve">Witch Hazel Extract</t>
  </si>
  <si>
    <t xml:space="preserve">Glycerol Stearate</t>
  </si>
  <si>
    <t xml:space="preserve">base has its own gms</t>
  </si>
  <si>
    <t xml:space="preserve">PEG-100 Stearate</t>
  </si>
  <si>
    <t xml:space="preserve">base has its own thickener</t>
  </si>
  <si>
    <t xml:space="preserve">Palmitoyl tripeptide-1 + tetrapeptide-7 @ 3%</t>
  </si>
  <si>
    <t xml:space="preserve">Shea Butter</t>
  </si>
  <si>
    <t xml:space="preserve">Glyceryl Polymethacrylate</t>
  </si>
  <si>
    <t xml:space="preserve">PEG-8</t>
  </si>
  <si>
    <t xml:space="preserve">Palmitoyl Hexapeptide-12</t>
  </si>
  <si>
    <t xml:space="preserve">Caprylyl Glycol</t>
  </si>
  <si>
    <t xml:space="preserve">Sorbic Acid</t>
  </si>
  <si>
    <t xml:space="preserve">base has its own preservative</t>
  </si>
  <si>
    <t xml:space="preserve">Ammonium Acryloyldimethyltaurate VP Copolymer</t>
  </si>
  <si>
    <t xml:space="preserve">Cetearyl Olivate</t>
  </si>
  <si>
    <t xml:space="preserve">Sorbitan Olivate</t>
  </si>
  <si>
    <t xml:space="preserve">PPG-12 SMDI/Copolymer</t>
  </si>
  <si>
    <t xml:space="preserve">Sodium hyaluronate (pre-hydrated) @ 0.1%</t>
  </si>
  <si>
    <t xml:space="preserve">Tocopheryl Acetate</t>
  </si>
  <si>
    <t xml:space="preserve">base has its own vitamin e</t>
  </si>
  <si>
    <t xml:space="preserve">Disodium EDTA</t>
  </si>
  <si>
    <t xml:space="preserve">Xanthan Gum</t>
  </si>
  <si>
    <t xml:space="preserve">Peppermint Essential Oil (Mentha Piperita) @ 0.05%</t>
  </si>
  <si>
    <t xml:space="preserve">Green Tea Extract</t>
  </si>
  <si>
    <t xml:space="preserve">Organic Coconut Oil</t>
  </si>
  <si>
    <t xml:space="preserve">Butter/wax — would need melting into the batch; base already carries butter</t>
  </si>
  <si>
    <t xml:space="preserve">Tetrahexyldecyl Ascorbate</t>
  </si>
  <si>
    <t xml:space="preserve">Cooling Cucumber &amp; Spirulina Gel (60018) — RainShadow Labs  (16 ingredients)   Outside raw: 1 · Outside raw — swap: 1 · Dropped: 4 · In the base: 7 · Our oil — swap: 2 · Chassis (base has its own): 1</t>
  </si>
  <si>
    <t xml:space="preserve">Cucumis Sativus (Cucumber) Fruit Extract</t>
  </si>
  <si>
    <t xml:space="preserve">Cucumber fruit extract @ 3%</t>
  </si>
  <si>
    <t xml:space="preserve">Spirulina Platensis Extract</t>
  </si>
  <si>
    <t xml:space="preserve">Outside raw — swap</t>
  </si>
  <si>
    <t xml:space="preserve">Algae extract @ 1%</t>
  </si>
  <si>
    <t xml:space="preserve">Vitamin E Oil @ 0.2%</t>
  </si>
  <si>
    <t xml:space="preserve">Sodium Hydroxide</t>
  </si>
  <si>
    <t xml:space="preserve">Spearmint Essential Oil @ 0.1%</t>
  </si>
  <si>
    <t xml:space="preserve">Potassium Sorbate</t>
  </si>
  <si>
    <t xml:space="preserve">Sodium Benzoate</t>
  </si>
  <si>
    <t xml:space="preserve">Natural Aloe Vera Gel (60461) — RainShadow Labs  (8 ingredients)   In the base: 8</t>
  </si>
  <si>
    <t xml:space="preserve">Citric Acid</t>
  </si>
  <si>
    <t xml:space="preserve">base has its own ph</t>
  </si>
  <si>
    <t xml:space="preserve">Sclerotium Gum</t>
  </si>
  <si>
    <t xml:space="preserve">Body Perfecting Lotion (60188) — RainShadow Labs  (37 ingredients)   In the base: 18 · Our oil — exact: 2 · Outside raw: 2 · Dropped: 11 · Chassis (base has its own): 4</t>
  </si>
  <si>
    <t xml:space="preserve">Isopropyl Palmitate</t>
  </si>
  <si>
    <t xml:space="preserve">Glyceryl Stearate SE</t>
  </si>
  <si>
    <t xml:space="preserve">Cetyl Alcohol</t>
  </si>
  <si>
    <t xml:space="preserve">Butyrospermum Parkii (Shea) Butter</t>
  </si>
  <si>
    <t xml:space="preserve">Rosa Canina Seed Oil</t>
  </si>
  <si>
    <t xml:space="preserve">Rosehip Oil @ 1%</t>
  </si>
  <si>
    <t xml:space="preserve">Calophyllum Inophyllum Seed Oil</t>
  </si>
  <si>
    <t xml:space="preserve">Tamanu Oil @ 1%</t>
  </si>
  <si>
    <t xml:space="preserve">Niacinamide @ 2%</t>
  </si>
  <si>
    <t xml:space="preserve">Stearic Acid</t>
  </si>
  <si>
    <t xml:space="preserve">Methyl Sulfonyl Methane</t>
  </si>
  <si>
    <t xml:space="preserve">MSM (methylsulfonylmethane) @ 1%</t>
  </si>
  <si>
    <t xml:space="preserve">Undaria Pinnatifida Cell Culture Extract</t>
  </si>
  <si>
    <t xml:space="preserve">Leuconostoc/Radish Root Ferment Filtrate</t>
  </si>
  <si>
    <t xml:space="preserve">Sucrose Stearate</t>
  </si>
  <si>
    <t xml:space="preserve">Polyglyceryl-10 Laurate</t>
  </si>
  <si>
    <t xml:space="preserve">Haematococcus Pluvialis (Astaxanthin) Extract</t>
  </si>
  <si>
    <t xml:space="preserve">base has its own light ester</t>
  </si>
  <si>
    <t xml:space="preserve">Lecithin</t>
  </si>
  <si>
    <t xml:space="preserve">Glycolic Acid</t>
  </si>
  <si>
    <t xml:space="preserve">Acid/vitamin C — needs pH re-adjustment; not a stir-in</t>
  </si>
  <si>
    <t xml:space="preserve">Alcohol</t>
  </si>
  <si>
    <t xml:space="preserve">Camellia Sinensis (Green Tea) Leaf Extract</t>
  </si>
  <si>
    <t xml:space="preserve">Glycyrrhiza Glabra (Licorice) Root Extract</t>
  </si>
  <si>
    <t xml:space="preserve">Astragalus Membranaceus Root Extract</t>
  </si>
  <si>
    <t xml:space="preserve">Mahonia Aquifolium Root Extract</t>
  </si>
  <si>
    <t xml:space="preserve">Aqua Drench Body Cream with Collagen — Pravada Beauty Labs  (25 ingredients)   In the base: 17 · Our oil — exact: 1 · Outside raw — swap: 2 · Dropped: 3 · Outside raw: 1 · Chassis (base has its own): 1</t>
  </si>
  <si>
    <t xml:space="preserve">Aqua (Water)</t>
  </si>
  <si>
    <t xml:space="preserve">Glyceryl Stearate Citrate</t>
  </si>
  <si>
    <t xml:space="preserve">Avocado Oil @ 2%</t>
  </si>
  <si>
    <t xml:space="preserve">Laminaria Digitata (Algae) Extract</t>
  </si>
  <si>
    <t xml:space="preserve">Macrocystis Pyrifera (Kelp) Extract</t>
  </si>
  <si>
    <t xml:space="preserve">Yeast Ferment Extract</t>
  </si>
  <si>
    <t xml:space="preserve">Soluble Collagen (Marine Derived)</t>
  </si>
  <si>
    <t xml:space="preserve">Hydrolyzed marine collagen @ 1%</t>
  </si>
  <si>
    <t xml:space="preserve">Glycerin (Vegetable)</t>
  </si>
  <si>
    <t xml:space="preserve">Haematococcus Pluvialis Extract</t>
  </si>
  <si>
    <t xml:space="preserve">Ultra Face &amp; Neck Firming Cream — Pravada Beauty Labs  (42 ingredients)   In the base: 16 · Our oil — exact: 2 · Outside raw: 5 · Dropped: 9 · Chassis (base has its own): 10</t>
  </si>
  <si>
    <t xml:space="preserve">Stearyl Alcohol</t>
  </si>
  <si>
    <t xml:space="preserve">base has its own fatty alcohol</t>
  </si>
  <si>
    <t xml:space="preserve">Glyceryl Stearate</t>
  </si>
  <si>
    <t xml:space="preserve">Squalane Oil (Olive) @ 2%</t>
  </si>
  <si>
    <t xml:space="preserve">Sodium hyaluronate (pre-hydrated) @ 0.2%</t>
  </si>
  <si>
    <t xml:space="preserve">Saccharum Officinarum (Sugarcane) Extract</t>
  </si>
  <si>
    <t xml:space="preserve">Oenothera Biennis (Evening Primrose) Oil</t>
  </si>
  <si>
    <t xml:space="preserve">Evening Primrose Oil @ 1%</t>
  </si>
  <si>
    <t xml:space="preserve">Citrus Aurantium Dulcis (Orange) Fruit Extract</t>
  </si>
  <si>
    <t xml:space="preserve">Acer Saccharum (Sugar Maple) Extract</t>
  </si>
  <si>
    <t xml:space="preserve">Nannochloropsis Oculata Extract</t>
  </si>
  <si>
    <t xml:space="preserve">Allantoin @ 0.2%</t>
  </si>
  <si>
    <t xml:space="preserve">Licorice root extract @ 0.5%</t>
  </si>
  <si>
    <t xml:space="preserve">Lactic Acid</t>
  </si>
  <si>
    <t xml:space="preserve">Pentylene Glycol</t>
  </si>
  <si>
    <t xml:space="preserve">Tocopheryl Acetate (Vitamin E)</t>
  </si>
  <si>
    <t xml:space="preserve">2-Hexanediol</t>
  </si>
  <si>
    <t xml:space="preserve">Citrus Limon (Lemon) Fruit Extract</t>
  </si>
  <si>
    <t xml:space="preserve">Pullulan</t>
  </si>
  <si>
    <t xml:space="preserve">Vaccinium Myrtillus Fruit Extract</t>
  </si>
  <si>
    <t xml:space="preserve">Tartaric Acid</t>
  </si>
  <si>
    <t xml:space="preserve">Malic Acid</t>
  </si>
  <si>
    <t xml:space="preserve">Hydroxyacetophenone</t>
  </si>
  <si>
    <t xml:space="preserve">Face/Neck Firming Lotion (60084) — RainShadow Labs  (74 ingredients)   In the base: 23 · Dropped: 27 · Our oil — exact: 11 · Outside raw: 1 · Chassis (base has its own): 11 · Outside raw — swap: 1</t>
  </si>
  <si>
    <t xml:space="preserve">Cetearyl Alcohol</t>
  </si>
  <si>
    <t xml:space="preserve">Ethylhexyl Palmitate</t>
  </si>
  <si>
    <t xml:space="preserve">Cocos Nucifera (Coconut) Oil</t>
  </si>
  <si>
    <t xml:space="preserve">Theobroma Cacao (Cocoa) Seed Butter</t>
  </si>
  <si>
    <t xml:space="preserve">Beeswax</t>
  </si>
  <si>
    <t xml:space="preserve">Squalane Oil (Olive) @ 1%</t>
  </si>
  <si>
    <t xml:space="preserve">MSM @ 1%</t>
  </si>
  <si>
    <t xml:space="preserve">Cucumis Sativus (Cucumber) Fruit Water</t>
  </si>
  <si>
    <t xml:space="preserve">Cetearyl Glucoside</t>
  </si>
  <si>
    <t xml:space="preserve">Sodium Ascorbyl Phosphate</t>
  </si>
  <si>
    <t xml:space="preserve">Sodium Carbomer</t>
  </si>
  <si>
    <t xml:space="preserve">Tetrasodium Glutamate Diacetate</t>
  </si>
  <si>
    <t xml:space="preserve">Evening Primrose Oil @ 0.5%</t>
  </si>
  <si>
    <t xml:space="preserve">Avocado Oil @ 0.5%</t>
  </si>
  <si>
    <t xml:space="preserve">Camellia Oleifera Seed Oil</t>
  </si>
  <si>
    <t xml:space="preserve">Organic Camellia Seed Oil @ 0.5%</t>
  </si>
  <si>
    <t xml:space="preserve">Sodium Phytate</t>
  </si>
  <si>
    <t xml:space="preserve">Lonicera Caprifolium (Honeysuckle) Flower Extract</t>
  </si>
  <si>
    <t xml:space="preserve">Lonicera Japonica (Honeysuckle) Flower Extract</t>
  </si>
  <si>
    <t xml:space="preserve">Royal Jelly Extract</t>
  </si>
  <si>
    <t xml:space="preserve">Tamanu Oil @ 0.25%</t>
  </si>
  <si>
    <t xml:space="preserve">Rosehip Oil @ 0.25%</t>
  </si>
  <si>
    <t xml:space="preserve">Helichrysum Italicum Flower Oil</t>
  </si>
  <si>
    <t xml:space="preserve">Helichrysum Essential Oil @ 0.05%</t>
  </si>
  <si>
    <t xml:space="preserve">Vitis Vinifera (Grape) Seed Oil</t>
  </si>
  <si>
    <t xml:space="preserve">Grapeseed Oil @ 0.25%</t>
  </si>
  <si>
    <t xml:space="preserve">Macadamia Ternifolia Seed Oil</t>
  </si>
  <si>
    <t xml:space="preserve">Macadamia Oil @ 0.25%</t>
  </si>
  <si>
    <t xml:space="preserve">Hydroxyethylcellulose</t>
  </si>
  <si>
    <t xml:space="preserve">Verbascum Thapsus Extract</t>
  </si>
  <si>
    <t xml:space="preserve">Camellia Sinensis Leaf Extract</t>
  </si>
  <si>
    <t xml:space="preserve">Euphrasia Officinalis Extract</t>
  </si>
  <si>
    <t xml:space="preserve">Ascorbic Acid</t>
  </si>
  <si>
    <t xml:space="preserve">Cymbopogon Schoenanthus Oil</t>
  </si>
  <si>
    <t xml:space="preserve">C12-15 Alkyl Benzoate</t>
  </si>
  <si>
    <t xml:space="preserve">Lysolecithin</t>
  </si>
  <si>
    <t xml:space="preserve">Dipeptide Diaminobutyroyl</t>
  </si>
  <si>
    <t xml:space="preserve">Acetyl hexapeptide-8 (Argireline) solution @ 3%</t>
  </si>
  <si>
    <t xml:space="preserve">Borago Officinalis Seed Oil</t>
  </si>
  <si>
    <t xml:space="preserve">Borage Oil @ 0.25%</t>
  </si>
  <si>
    <t xml:space="preserve">Linum Usitatissimum (Linseed) Seed Oil</t>
  </si>
  <si>
    <t xml:space="preserve">Linseed Oil @ 0.1%</t>
  </si>
  <si>
    <t xml:space="preserve">Arnica Montana Flower Extract</t>
  </si>
  <si>
    <t xml:space="preserve">Calendula Officinalis Flower Extract</t>
  </si>
  <si>
    <t xml:space="preserve">Chamomilla Recutita (Matricaria) Flower Extract</t>
  </si>
  <si>
    <t xml:space="preserve">Lavandula Angustifolia (Lavender) Flower Extract</t>
  </si>
  <si>
    <t xml:space="preserve">Age Defying &amp; Hydrating Face Cream — Envii Labs  (16 ingredients)   In the base: 8 · Our oil — swap: 1 · Dropped: 1 · Chassis (base has its own): 1 · Outside raw: 4 · Our oil — exact: 1</t>
  </si>
  <si>
    <t xml:space="preserve">Distilled Water</t>
  </si>
  <si>
    <t xml:space="preserve">Gluconolactone</t>
  </si>
  <si>
    <t xml:space="preserve">Sodium Citrate</t>
  </si>
  <si>
    <t xml:space="preserve">Vitis Vinifera (Grapeseed) Oil</t>
  </si>
  <si>
    <t xml:space="preserve">Sclerocarya Birrea (Marula) Tetradecane</t>
  </si>
  <si>
    <t xml:space="preserve">Marula Oil @ 1%</t>
  </si>
  <si>
    <t xml:space="preserve">Mangifera Indica (Mango) Seed Butter</t>
  </si>
  <si>
    <t xml:space="preserve">Camellia Sinensis (White Tea) Extract</t>
  </si>
  <si>
    <t xml:space="preserve">Green/white tea extract @ 0.5%</t>
  </si>
  <si>
    <t xml:space="preserve">Hyaluronic Acid</t>
  </si>
  <si>
    <t xml:space="preserve">Sodium hyaluronate @ 0.1%</t>
  </si>
  <si>
    <t xml:space="preserve">ExoRenew Cream (bakuchiol + resveratrol) — Pravada Beauty Labs  (25 ingredients)   In the base: 14 · Dropped: 5 · Our oil — exact: 2 · Outside raw: 2 · Chassis (base has its own): 2</t>
  </si>
  <si>
    <t xml:space="preserve">Pyrus Malus (Apple) Fruit Extract</t>
  </si>
  <si>
    <t xml:space="preserve">Argan Oil @ 1%</t>
  </si>
  <si>
    <t xml:space="preserve">Phospholipids</t>
  </si>
  <si>
    <t xml:space="preserve">Chia Seed Oil @ 0.5%</t>
  </si>
  <si>
    <t xml:space="preserve">Momordica Charantia Fruit Extract (Bitter Melon Exosomes)</t>
  </si>
  <si>
    <t xml:space="preserve">Centella Asiatica (Gotu Kola) Extract</t>
  </si>
  <si>
    <t xml:space="preserve">Leuconostoc/Radish Root Ferment Lysate Filtrate</t>
  </si>
  <si>
    <t xml:space="preserve">Peptide Eye Gel — Wholesale Natural Body Care  (15 ingredients)   In the base: 5 · Our oil — exact: 3 · Our oil — swap: 1 · Dropped: 1 · Outside raw: 4 · Chassis (base has its own): 1</t>
  </si>
  <si>
    <t xml:space="preserve">Aloe Vera Juice</t>
  </si>
  <si>
    <t xml:space="preserve">Castor Seed Oil</t>
  </si>
  <si>
    <t xml:space="preserve">Castor Oil @ 3%</t>
  </si>
  <si>
    <t xml:space="preserve">Jojoba Oil @ 2%</t>
  </si>
  <si>
    <t xml:space="preserve">Kosher Vegetable Glycerin</t>
  </si>
  <si>
    <t xml:space="preserve">Coffea Arabica Seed Oil (Coffee Seed) Oil</t>
  </si>
  <si>
    <t xml:space="preserve">Coffee Essential Oil (Botanical) @ 0.25%</t>
  </si>
  <si>
    <t xml:space="preserve">Vitamin K</t>
  </si>
  <si>
    <t xml:space="preserve">Acetyl Hexapeptide-8</t>
  </si>
  <si>
    <t xml:space="preserve">Acetyl hexapeptide-8 (Argireline) solution @ 5%</t>
  </si>
  <si>
    <t xml:space="preserve">Cucumber Extract</t>
  </si>
  <si>
    <t xml:space="preserve">Cucumber fruit extract @ 1%</t>
  </si>
  <si>
    <t xml:space="preserve">Licorice Root Extract</t>
  </si>
  <si>
    <t xml:space="preserve">TEA</t>
  </si>
  <si>
    <t xml:space="preserve">Ethyhexylglycerin</t>
  </si>
  <si>
    <t xml:space="preserve">ExoSmooth Eye Cream (bakuchiol + plant peptides) — Pravada Beauty Labs  (23 ingredients)   Not rebuilt (no base): 23</t>
  </si>
  <si>
    <t xml:space="preserve">Not rebuilt (no base)</t>
  </si>
  <si>
    <t xml:space="preserve">Sodium Polyacrylate</t>
  </si>
  <si>
    <t xml:space="preserve">Coco-Caprylate/Caprate</t>
  </si>
  <si>
    <t xml:space="preserve">Hydrogenated Polydecene</t>
  </si>
  <si>
    <t xml:space="preserve">Beta-Glucan</t>
  </si>
  <si>
    <t xml:space="preserve">Citrullus Lanatus (Watermelon Exosomes) Fruit Extract</t>
  </si>
  <si>
    <t xml:space="preserve">Chenopodium Quinoa Seed Extract</t>
  </si>
  <si>
    <t xml:space="preserve">Citrus Grandis (Grapefruit Exosomes) Fruit Extract</t>
  </si>
  <si>
    <t xml:space="preserve">Propanediol</t>
  </si>
  <si>
    <t xml:space="preserve">C10-12 Alkane/Cycloalkane</t>
  </si>
  <si>
    <t xml:space="preserve">Trideceth-6</t>
  </si>
  <si>
    <t xml:space="preserve">Niacinamide &amp; HA Water Cream — Pravada Beauty Labs  (22 ingredients)   In the base: 17 · Outside raw: 2 · Our oil — exact: 1 · Our oil — swap: 1 · Chassis (base has its own): 1</t>
  </si>
  <si>
    <t xml:space="preserve">Aqua (Purified Water)</t>
  </si>
  <si>
    <t xml:space="preserve">Helianthus Annuus (Organic Sunflower) Seed Oil</t>
  </si>
  <si>
    <t xml:space="preserve">Aloe Barbadensis (Organic Aloe) Leaf Juice</t>
  </si>
  <si>
    <t xml:space="preserve">Gyceryl Stearate Citrate</t>
  </si>
  <si>
    <t xml:space="preserve">Glycerin (Plant-Derived)</t>
  </si>
  <si>
    <t xml:space="preserve">Niacinamide (Vitamin B3)</t>
  </si>
  <si>
    <t xml:space="preserve">Simmondsia Chinensis (Organic Jojoba) Seed Oil</t>
  </si>
  <si>
    <t xml:space="preserve">Rubus Chamaemorus (Cloudberry) Seed Oil</t>
  </si>
  <si>
    <t xml:space="preserve">Red Raspberry Seed Oil @ 0.5%</t>
  </si>
  <si>
    <t xml:space="preserve">Panthenol (Vitamin B5)</t>
  </si>
  <si>
    <t xml:space="preserve">Camellia Sinensis (Organic Green Tea) Leaf Extract</t>
  </si>
  <si>
    <t xml:space="preserve">Butyrospermum Parkii (Organic Shea) Butter</t>
  </si>
  <si>
    <t xml:space="preserve">Peptide Complex Moisturizer (60231) — RainShadow Labs  (42 ingredients)   In the base: 18 · Outside raw: 5 · Dropped: 13 · Chassis (base has its own): 6</t>
  </si>
  <si>
    <t xml:space="preserve">Palmitoyl tripeptide-5 @ 1%</t>
  </si>
  <si>
    <t xml:space="preserve">Centella extract @ 0.5%</t>
  </si>
  <si>
    <t xml:space="preserve">Retinol Face Cream — Natural Wholesale  (23 ingredients)   In the base: 14 · Outside raw: 2 · Our oil — exact: 3 · Dropped: 4</t>
  </si>
  <si>
    <t xml:space="preserve">Aloe Barbadensis Leaf Juice (Organic Aloe Vera Juice)</t>
  </si>
  <si>
    <t xml:space="preserve">Prunus Amygdalus Dulcis Oil (Sweet Almond Oil)</t>
  </si>
  <si>
    <t xml:space="preserve">Helianthus Annuus Seed Oil (Organic Sunflower Oil)</t>
  </si>
  <si>
    <t xml:space="preserve">Retinol</t>
  </si>
  <si>
    <t xml:space="preserve">Encapsulated retinol (microcaps) @ 1%</t>
  </si>
  <si>
    <t xml:space="preserve">Pumpkin Seed Oil @ 0.5%</t>
  </si>
  <si>
    <t xml:space="preserve">Meadowfoam Seed Oil @ 0.5%</t>
  </si>
  <si>
    <t xml:space="preserve">D-panthenol @ 0.5%</t>
  </si>
  <si>
    <t xml:space="preserve">Camellia Sinensis Leaf Extract (Organic Green Tea Extract)</t>
  </si>
  <si>
    <t xml:space="preserve">Carica Papaya Fruit Extract (Organic Papaya Extract)</t>
  </si>
  <si>
    <t xml:space="preserve">Cucumis Sativus Fruit Extract (Organic Cucumber Extract)</t>
  </si>
  <si>
    <t xml:space="preserve">Oryza Sativa (Organic Rice) Extract</t>
  </si>
  <si>
    <t xml:space="preserve">Phenoxyethanol (Preservative)</t>
  </si>
  <si>
    <t xml:space="preserve">Rejuvenating Face Serum (niacinamide 2% + HA 1%) — Natural Wholesale  (15 ingredients)   In the base: 7 · Outside raw: 3 · Dropped: 5</t>
  </si>
  <si>
    <t xml:space="preserve">Water (Aqua)</t>
  </si>
  <si>
    <t xml:space="preserve">Niacinamide (B3)</t>
  </si>
  <si>
    <t xml:space="preserve">Organic Aloe Barbadensis Leaf (Aloe) Extract</t>
  </si>
  <si>
    <t xml:space="preserve">Rosa Damascena Flower (Rose) Water</t>
  </si>
  <si>
    <t xml:space="preserve">Ethylhexylglycerin (Preservative)</t>
  </si>
  <si>
    <t xml:space="preserve">Cucumis Sativus (Organic Cucumber) Fruit Extract</t>
  </si>
  <si>
    <t xml:space="preserve">Chamomilla Recutita (Organic Matricaria) Flower Extract</t>
  </si>
  <si>
    <t xml:space="preserve">Carica Papaya (Organic Papaya) Fruit Extract</t>
  </si>
  <si>
    <t xml:space="preserve">Tetrasodium Glutamate Diacetate (Preservative)</t>
  </si>
  <si>
    <t xml:space="preserve">Retinol &amp; Hyaluronic Serum — Wholesale Natural Body Care  (12 ingredients)   In the base: 10 · Outside raw: 1 · Chassis (base has its own): 1</t>
  </si>
  <si>
    <t xml:space="preserve">Aloe Barbadensis (Organic Aloe Vera) Leaf Juice</t>
  </si>
  <si>
    <t xml:space="preserve">Guar Gum</t>
  </si>
  <si>
    <t xml:space="preserve">Heliantus Annuus (Organic Sunflower) Seed Oil</t>
  </si>
  <si>
    <t xml:space="preserve">Persea Gratissima (Avocado) Seed Oil</t>
  </si>
  <si>
    <t xml:space="preserve">Vitamin A (Retinol)</t>
  </si>
  <si>
    <t xml:space="preserve">dL Panthenol</t>
  </si>
  <si>
    <t xml:space="preserve">d'Alpha Tocopherol (Pure Vitamin E) Oil</t>
  </si>
  <si>
    <t xml:space="preserve">Base creams, lotions, gels &amp; serums — cheapest first</t>
  </si>
  <si>
    <t xml:space="preserve">330 unscented / customisable bases: the 7 deck suppliers plus a sweep of 26 other US bulk suppliers. Sorted by $/L at a practical 1–5 gal size. Green = the 3 cheapest natural-leaning in each type.</t>
  </si>
  <si>
    <t xml:space="preserve">Rank in type</t>
  </si>
  <si>
    <t xml:space="preserve">Natural-leaning</t>
  </si>
  <si>
    <t xml:space="preserve">Practical size</t>
  </si>
  <si>
    <t xml:space="preserve">Size (L)</t>
  </si>
  <si>
    <t xml:space="preserve">Price</t>
  </si>
  <si>
    <t xml:space="preserve">$/L (practical)</t>
  </si>
  <si>
    <t xml:space="preserve">Lowest $/L at any size</t>
  </si>
  <si>
    <t xml:space="preserve">That size</t>
  </si>
  <si>
    <t xml:space="preserve">Add-in guidance (supplier’s words)</t>
  </si>
  <si>
    <t xml:space="preserve">Used in our model</t>
  </si>
  <si>
    <t xml:space="preserve">Deck supplier</t>
  </si>
  <si>
    <t xml:space="preserve">Full ingredient list</t>
  </si>
  <si>
    <t xml:space="preserve">no</t>
  </si>
  <si>
    <t xml:space="preserve">Wholesale Supplies Plus (Crafter's Choice) (OH)</t>
  </si>
  <si>
    <t xml:space="preserve">Head to Toe Lotion</t>
  </si>
  <si>
    <t xml:space="preserve">4 gallon</t>
  </si>
  <si>
    <t xml:space="preserve">144 gallon</t>
  </si>
  <si>
    <t xml:space="preserve">Do not exceed IFRA guidelines or the product’s 4% maximum fragrance load; too much color may cause the lotion to lose its white appearance, and too much fragrance can thin the formula.</t>
  </si>
  <si>
    <t xml:space="preserve">Water, Cetearyl Alcohol, Stearyl Alcohol, Glyceryl Stearate, Stearic Acid, Helianthus Annuus (Sunflower) Seed Oil, Polysorbate 60, Phenoxyethanol, Petrolatum, Isopropyl Palmitate, Allantoin, BHT, Carbomer, Triisopropanolamine, Iodopropynyl Butylcarbamate</t>
  </si>
  <si>
    <t xml:space="preserve">Basic Lotion Base</t>
  </si>
  <si>
    <t xml:space="preserve">For jars, measure the base into a mixing container, then add up to 1% cosmetic fragrance or 0.33% essential oil and cosmetic color as desired.</t>
  </si>
  <si>
    <t xml:space="preserve">Water, Glyceryl Stearate, Cetearyl Alcohol, Ceteareth-20, Polysorbate 60, Stearyl Alcohol, Helianthus Annuus (Sunflower) Seed Oil, Allantoin, Phenoxyethanol, Petrolatum, Isopropyl Palmitate, Stearic Acid, Triisopropanolamine, Carbomer, Iodopropynyl Butylcarbamate</t>
  </si>
  <si>
    <t xml:space="preserve">yes</t>
  </si>
  <si>
    <t xml:space="preserve">Candles and Supplies (PA)</t>
  </si>
  <si>
    <t xml:space="preserve">Basic Hand &amp; Body Lotion (unscented lotion base)</t>
  </si>
  <si>
    <t xml:space="preserve">Gallon x4-39 (-10%, each)</t>
  </si>
  <si>
    <t xml:space="preserve">Gallon x144+ (-25%, each)</t>
  </si>
  <si>
    <t xml:space="preserve">Aqua (Deionized Water), infusion of botanical extracts of Matricaria recutita (Chamomile), Camellia Sinensis (Green Tea), Aloe Barbadensis, Brassica Napus (Canola Oil), Octyl Palmitate (coconut oil fatty acid derivative), Helianthus annuus ( Sunflower Oil), Glycerin, Ceteareth-20, Cetyl Alcohol, Stearyl Alcohol, Glyceryl Stearate, Olea Europaea (Olive Oil), Butyrospermun parkii (Organic Shea Butter), Simmondsia Chinensis (Organic Jojoba Oil), Tocopherol (Vitamin E), Phenoxyethanol, Ethylhexylglycerin.</t>
  </si>
  <si>
    <t xml:space="preserve">The Soap Guy (IN)</t>
  </si>
  <si>
    <t xml:space="preserve">Unscented Lotion (wholesale)</t>
  </si>
  <si>
    <t xml:space="preserve">5 Gallons</t>
  </si>
  <si>
    <t xml:space="preserve">Purified Water, Coconut Oil, High Oleic Sunflower Oil, Extra Virgin Olive Oil, Emulsifying Wax 93725SC, Glyceryl Monostearate, Shea Butter, Stearic Acid, Cetyl Alcohol, Carbomer, Optiphen Plus, Fragrance</t>
  </si>
  <si>
    <t xml:space="preserve">Bulk Apothecary (OH)</t>
  </si>
  <si>
    <t xml:space="preserve">Unscented Basic Hand And Body Lotion Base</t>
  </si>
  <si>
    <t xml:space="preserve">1 Gallon</t>
  </si>
  <si>
    <t xml:space="preserve">55 Gallon drum - ($16.67 / gallon) after discount</t>
  </si>
  <si>
    <t xml:space="preserve">Our basic lotion base is capable of types accepting a wide range of additives including anti-aging chemicals, fragrance oils, essentials oils, colors, pumice, emu oil plus so much more.</t>
  </si>
  <si>
    <t xml:space="preserve">1 lb Ingredients: Purified Water, Mineral Oil, Propylene Glycol, Stearic Acid, Cetyl Alcohol, Disodium EDTA, Glyceryl Monostearate, Petrolatum, Triethanolamine, Dimethicone, Methylparaben, Propylparaben, Allantoin, Carbomer, Diazolidinyl Urea, Iodopropynyl Butylcarbamate, Aloe Vera Extract. Gallon and Drum Ingredients (New Paraben Free-Formula): Water, Mineral Oil, Propylene Glycol, Stearic Acid, Cetyl Alcohol, Diazolidinyl Urea, Iodopropynyl Butylcarbamate, Petrolatum, Glyceryl Stearate, Sodium Hydroxide, Dimethicone, Acrylates/C10-30 Alkyl Acrylate Crosspolymer, Disodium EDTA, Allantoin, Aloe Barbadensis Leaf Extract</t>
  </si>
  <si>
    <t xml:space="preserve">Unscented Heel and Foot Lotion Base</t>
  </si>
  <si>
    <t xml:space="preserve">Unscented Basic Massage Lotion Base</t>
  </si>
  <si>
    <t xml:space="preserve">Organic Oil Hand &amp; Body Lotion (unscented base)</t>
  </si>
  <si>
    <t xml:space="preserve">Gallon x4+ (-10%, each)</t>
  </si>
  <si>
    <t xml:space="preserve">Add a few drops of color and scent (no % stated; category page: 'Just add 1-2 drops of fragrance or essential oil per ounce of lotion base')</t>
  </si>
  <si>
    <t xml:space="preserve">Aqua (Deionized Water) infusion of Certified Organic botanical extracts of Lavandula angustifolia, Matricaria recutita (Chamomile), Calendula officinalis, &amp; Certified Organic Aloe Barbadensis, Octyl Palmitate (coconut oil fatty acid derivative), Helianthus annuus (Organic Sunflower Oil), Sesamum Indicum (Organic Sesame Oil), Glycerin, Ceteareth-20, Cetyl Alcohol, Stearyl Alcohol, Glyceryl Stearate, Olea Europaea (Organic Olive Oil), Butyrospermun parkii (Organic Shea Butter), Simmondsia Chinensis (Organic Jojoba Oil), Linum Usitatissimum (Organic Flax Seed Oil), Tocopherol (Vitamin E), Dimethicone, Phenoxyethanol, Ethylhexylglycerin</t>
  </si>
  <si>
    <t xml:space="preserve">BulkSkinCare (Aromaland) (NM)</t>
  </si>
  <si>
    <t xml:space="preserve">Lite Hand and Body Lotion - Aroma Free (R) - Unscented - Bulk</t>
  </si>
  <si>
    <t xml:space="preserve">5 Gallon - Basic Lotion</t>
  </si>
  <si>
    <t xml:space="preserve">Four 55 Gallon Drums (220 Gallons) - Basic Lotion</t>
  </si>
  <si>
    <t xml:space="preserve">Water, Glycerin, Stearic Acid, Myristyl Myristate, Glyceryl Stearate, Butyrospermum Parkii (Shea) ButterCetearyl Alcohol, Ceteareth-20, Simmondsia Chinensis (Jojoba) Seed Oil, Helianthus Annuus (Sunflower) Seed Oil, Cetyl Alcohol, Passiflora Edulis (Passion) Fruit Extract, Oryza Sativa Bran Oil (Rice Bran Oil), Euterpe oleracea fruit oil ( Açaí oil ) Phenoxyethanol, Acrylates/C10-30 Alkyl Acrylate Crosspolymer, Ethylhexylglycerin, Sodium Hydroxide.</t>
  </si>
  <si>
    <t xml:space="preserve">Organic Creations (OR)</t>
  </si>
  <si>
    <t xml:space="preserve">Lightweight Lotion</t>
  </si>
  <si>
    <t xml:space="preserve">5 gal (no spout)</t>
  </si>
  <si>
    <t xml:space="preserve">* Aloe vera juice, * grape seed oil, squalane oil (olive derived), * palm glycerin, isopropyl myristate, cetyl alcohol, cetearyl alcohol,*Glyceryl Stearate, sodium stearoyl lactylate, amber extract, L-Carnitine, panthenol DL, Propanediol, ethylhexyl glycerin, and potassium sorbate.</t>
  </si>
  <si>
    <t xml:space="preserve">Moisturizing Lotion with Evening Primrose</t>
  </si>
  <si>
    <t xml:space="preserve">Water, Cetearyl Alcohol &amp; Ceteareth-20, Dimethicone, Mineral Oil, Glycerin, Petrolatum, Triisopropanolamine, Methylparaben, Propylparaben, Carbomer, DI-C12-15 Alkyl Fumarate, Tocopheryl Acetate, Oenothera Biennis (Evening Primrose) Oil, DMDM Hydantoin</t>
  </si>
  <si>
    <t xml:space="preserve">Chemistry Store (ChemistryStore.com) (SC)</t>
  </si>
  <si>
    <t xml:space="preserve">Stephenson Easy Lotion</t>
  </si>
  <si>
    <t xml:space="preserve">40 lbs (5 Gal)</t>
  </si>
  <si>
    <t xml:space="preserve">440 lb (55 Gal) Drum</t>
  </si>
  <si>
    <t xml:space="preserve">add color, fragrance and or oils as required (up to 3% extra oil can be added, recommended fragrance level up to 1% fragrance dependent). Stir... (Do not stick blend or high shear oils into product).</t>
  </si>
  <si>
    <t xml:space="preserve">Aqua (Water), Helianthus Annuus (Sunflower) Seed Oil, Polysorbate 20, Cetearyl Alcohol, Phenoxyethanol, Potassium Sorbate, Citric Acid</t>
  </si>
  <si>
    <t xml:space="preserve">Basic Lotion Base (5 Gallon Bucket)</t>
  </si>
  <si>
    <t xml:space="preserve">5 gallon</t>
  </si>
  <si>
    <t xml:space="preserve">240 gallon</t>
  </si>
  <si>
    <t xml:space="preserve">Essentials by Catalina (CA)</t>
  </si>
  <si>
    <t xml:space="preserve">Moisturizing MCT Oil Hand &amp; Body Lotion</t>
  </si>
  <si>
    <t xml:space="preserve">40lb Pail</t>
  </si>
  <si>
    <t xml:space="preserve">Fragrance Load Up to 1%; Solubilizer Not Required</t>
  </si>
  <si>
    <t xml:space="preserve">Deionized Water, Caprylic/Capric Triglycerides, Glycerin, Isopropyl Myristate, Glyceryl Stearate SE, Stearic Acid, Cetearyl Alcohol, Polysorbate 60, Dimethicone, Aloe Barbadensis (Aloe Vera) Leaf Extract, Allantoin, Panthenol, Tocopheryl Acetate (Vitamin E Acetate), Triethanolamine, Phenoxyethanol, Hexylene Glycol, Caprylyl Glycol, Ethylhexylglycerin</t>
  </si>
  <si>
    <t xml:space="preserve">Afro Cosmetics (GA)</t>
  </si>
  <si>
    <t xml:space="preserve">Unscented Lotion Base Bulk - Fragrance-Free</t>
  </si>
  <si>
    <t xml:space="preserve">55 Gallons</t>
  </si>
  <si>
    <t xml:space="preserve">'Add essential oils, fragrances, or other ingredients to create your signature lotion.' (no % stated)</t>
  </si>
  <si>
    <t xml:space="preserve">Back to Basics Hand &amp; Body Lotion Base</t>
  </si>
  <si>
    <t xml:space="preserve">450lb Drum</t>
  </si>
  <si>
    <t xml:space="preserve">Deionized Water, Glycerin, Prunus Dulcis (Sweet Almond) Kernel Oil, Stearic Acid, Cetearyl Alcohol, Cetyl Alcohol, Dimethicone, Glyceryl Stearate SE, PEG-100 Stearate, Polysorbate 60, Aloe Barbadensis (Aloe Vera) Leaf Extract, Oryza Sativa (Rice) Bran Extract, Rosmarinus Officinalis (Rosemary) Leaf Extract, Helianthus Annuus (Sunflower) Extract, Tocopherol, Triethanolamine, Phenoxyethanol, Caprylyl Glycol, Hexylene Glycol, Ethylhexylglycerin</t>
  </si>
  <si>
    <t xml:space="preserve">Simple Lotion - Clearance (clearance, limited)</t>
  </si>
  <si>
    <t xml:space="preserve">1 gallon</t>
  </si>
  <si>
    <t xml:space="preserve">NourishUs Scenting Guide (https://nourishusnaturals.com/blogs/nourishus-naturals-blog/nourishus-naturals-scenting-guide): 'Lotions &amp; Creams (Face): 0.2–1.0% - Keep closer to 0.2–0.5% for face products to minimize potential irritation.' 'Lotions &amp; Creams (Body): 0.25–2.0%' 'Serums: 0.25–1.0%' 'Gels/Jellies: 0.25–1.0% - Works well but ensure a solubilizer is used for water-based products.' (essentia</t>
  </si>
  <si>
    <t xml:space="preserve">Water (Aqua), Cocos Nucifera (Coconut) Oil, Stearic Acid, Emulsifying Wax (Cetearyl Alcohol, Polysorbate 60), Cetyl Alcohol, Hydroxyethylcellulose, Aloe Barbadensis (Aloe Vera) Leaf Juice, Glycerin, Tetrasodium Glutamate Diacetate, Phenoxyethanol</t>
  </si>
  <si>
    <t xml:space="preserve">Non Oil Lotion</t>
  </si>
  <si>
    <t xml:space="preserve">55 gal</t>
  </si>
  <si>
    <t xml:space="preserve">Water, Acrylates/C10-30 Alkyl Acrylate Crosspolymer, Phenoxyethanol, Styrene/Acrylates Copolymer, Sodium hydroxide, Aloe Barbadensis Leaf Juice, Ethylhexylglycerin, Glycerin, Sodium Lauryl Sulfate, Tocopheryl Acetate, Sodium Ascorbyl Phosphate, Potassium Sorbate, Sodium Benzoate, Camellia Sinensis Leaf Extract, Spirulina Platensis Extract, Centella Asiatica Extract, Geranium Maculatum Extract, Equisetum Arvense Extract, Taraxacum Officinale (Dandelion) Root Extract — April 2026</t>
  </si>
  <si>
    <t xml:space="preserve">Premium Lotion - Aroma Free (R) - Unscented - Bulk</t>
  </si>
  <si>
    <t xml:space="preserve">5 Gallon</t>
  </si>
  <si>
    <t xml:space="preserve">Four 55 Gallon Drums (220 Gallons)</t>
  </si>
  <si>
    <t xml:space="preserve">Water, Olea Europaea (Olive) Fruit Oil, Glycerin, Cetearyl Olivate, Glyceryl Stearate, Sorbitan Olivate, Passiflora Edulis Seed (Passion Fruit) Extract, Oryza Sativa (RICE) Bran Oil, Euterpe Oleracea (AÇAÍ) Fruit Oil, Cetyl Alcohol, Phenoxyethanol, Sodium Stearoyl Glutamate, Ethylhexylglycerin.</t>
  </si>
  <si>
    <t xml:space="preserve">All Purpose Lotion</t>
  </si>
  <si>
    <t xml:space="preserve">P07, P08, P09, P10, P12, P15, P16</t>
  </si>
  <si>
    <t xml:space="preserve">Aloe Barbadensis Leaf Juice, Water, Isopropyl Palmitate, Helianthus Annuus (Sunflower) Seed Oil, Glyceryl Stearate SE, Cetyl Alcohol, Stearic Acid, Glycerin, Phenoxyethanol, Xanthan Gum, Butyrospermum Parkii (Shea) Butter, Simmondsia Chinensis (Jojoba) Seed Oil, Panthenol, Tocopheryl Acetate, Ethylhexylglycerin, Camellia Sinensis (Green Tea) Leaf Extract — July 2026</t>
  </si>
  <si>
    <t xml:space="preserve">Cocoa Butter Lotion, Unscented (Pink Lotion)</t>
  </si>
  <si>
    <t xml:space="preserve">If you are ordering the unscented version and decide to scent it yourself: essential and fragrance oils will not affect the shelf life, in fact, essential oils will slightly help strengthen the life of this product.</t>
  </si>
  <si>
    <t xml:space="preserve">Water, * cocoa butter, * flaxseed oil, * * avocado oil, * hemp seed oil, vegetable ceramide, * glycerin, *basil extract, * calendula extract, * oregano extract, * rosemary extract, sodium behenoyl lactylate, stearyl alcohol, allantoin, candelilla wax, vitamin E, Vitamin b12, propanediol, ethylhexyl glycerin (and) potassium sorbate.</t>
  </si>
  <si>
    <t xml:space="preserve">Green Tea &amp; Mango Butter Lotion, Unscented</t>
  </si>
  <si>
    <t xml:space="preserve">If you are ordering the unscented version and decide to scent it yourself: essential and fragrance oils will not affect the shelf life, in fact, essential oils could slightly help strengthen the life of this product.</t>
  </si>
  <si>
    <t xml:space="preserve">* Green tea hydrosol, *Mango butter, * Grape seed oil, * Rice bran oil, * Evening primrose oil, sodium behenoyl lactylate, stearyl alcohol, vegetable ceramides, candelilla wax, Vitamin B3, Vitamin B5, Vitamin B6, propanediol, ethylhexyl glycerin, potassium sorbate.</t>
  </si>
  <si>
    <t xml:space="preserve">Ultra Lite Lotion (LU)</t>
  </si>
  <si>
    <t xml:space="preserve">Water, Aloe Barbadensis Leaf Juice, Stearic Acid, Glycerin, Cocos Nucifer (Coconut) Oil, Cetyl Alcohol, Phenoxyethanol, Tocopheryl Acetate, Ethylhexylglycerin, Prunus Armeniaca (Apricot) Kernal Oil - November 2025</t>
  </si>
  <si>
    <t xml:space="preserve">Aromaland Natural Massage Lotion - Aroma Free (R) - Unscented - Bulk and Retail Size</t>
  </si>
  <si>
    <t xml:space="preserve">Aqua (Water), Butyrospermum Parkii (Shea) Butter, Vegetable Glycerin, Helianthus Annuus (Sunflower), Cetearyl Alcohol, Ceteareth-20, Myristyl Myristate, Glyceryl Stearate, Stearic Acid, Phenoxyethanol, Ethylhexylglycerin.</t>
  </si>
  <si>
    <t xml:space="preserve">Natural Unscented Lotion Base (Stephenson Brand)</t>
  </si>
  <si>
    <t xml:space="preserve">4 Gallon</t>
  </si>
  <si>
    <t xml:space="preserve">55 Gallon Drum ($33.50 / gallon after discount)</t>
  </si>
  <si>
    <t xml:space="preserve">It is great for all skin types and is ready for you to add your own essential oils or fragrance oils.</t>
  </si>
  <si>
    <t xml:space="preserve">Aloe Barbadensis Leaf, Aqua, Cocos Nucifera (Coconut) Oil, Cetearyl Alcohol, Coco-Glucoside, Butyrospernun Oarkii (Shea Butter) Fruit, Potassium Sorbate, Xanthan Gum, Prunus Armeniaca (Apricot) Kernel Oil, Sodium Benzoate, Citric Acid, Tocopherol, Lactic Acid</t>
  </si>
  <si>
    <t xml:space="preserve">Paraben Free Lotion</t>
  </si>
  <si>
    <t xml:space="preserve">Aloe Barbadensis Leaf Juice, Water, Helianthus Annuus (Sunflower) Seed Oil, Isopropyl Palmitate, Glyceryl Stearate SE, Cetyl Alcohol, Stearic Acid, Glycerin, Camellia Sinensis (Green Tea) Leaf Extract, Cucumis Sativus (Cucumber) Fruit Extract, Uncaria Tomentosa Bark Extract, Centella Asiatica Extract, Equisetum Arvense Extract, Geranium Maculatum Extract, Taraxacum Officinale (Dandelion) Root Extract, Calendula Officinalis Flower Extract, Chamomilla Recutita (Matricaria) Flower Extract, Euphrasia Officinalis Extract, Lavandula Angustifolia (Lavender) Flower Extract, Melissa Officinalis Extract, Sambucus Nigra Fruit Extract, Butyrospermum Parkii (Shea) Butter, Simmondsia Chinensis (Jojoba) Seed Oil, Sesamum Indicum (Sesame) Seed Oil, Oenothera Biennis (Evening Primrose) Oil, Persea Gratissima (Avocado) Oil, Citrus Aurantium Dulcis (Orange) Peel Oil, Panthenol, Tocopheryl Acetate, Propanediol, Xanthan Gum, Alcohol, Ethylhexylglycerin, Phenoxyethanol — July 2025</t>
  </si>
  <si>
    <t xml:space="preserve">CJ Candle Supply (NE)</t>
  </si>
  <si>
    <t xml:space="preserve">Unscented Hand and Body Lotion Base - 1 Gallon</t>
  </si>
  <si>
    <t xml:space="preserve">If you choose to add fragrance, ensure the fragrance oil is skin safe and that you stay within the IFRA limits on the oil.</t>
  </si>
  <si>
    <t xml:space="preserve">Purified Water, Propylene Glycol, Mineral Oil,Stearic Acid, Cetyl Alcohol, EDTA, Glyceryl Stearate, Aloe Vera Gel, Triethanolamine, White Protopet, Dimethicone,Propyl Paraben,Methylparaben, Allantoin, Carbomer, Propylene Glycol, Diazolidinyl Urea, Iodopropynyl Butylcarbamate</t>
  </si>
  <si>
    <t xml:space="preserve">Elements Bath &amp; Body (sold via Wholesale Supplies Plus) (OH)</t>
  </si>
  <si>
    <t xml:space="preserve">Triple Thick Nourishing Lotion</t>
  </si>
  <si>
    <t xml:space="preserve">40 lb</t>
  </si>
  <si>
    <t xml:space="preserve">450 lb</t>
  </si>
  <si>
    <t xml:space="preserve">This lotion base can be used as-is or customized by stirring in color and up to 3% fragrance or essential oils—no heating or machine mixing required. Because the base is white and odor-free, only a small amount of colorant or scent is needed. If adding carrier oils, keep additions under 2% to maintain thickness and stability, and avoid heating above 104°F (40°C) to prevent separation. Always test </t>
  </si>
  <si>
    <t xml:space="preserve">Deionized Water, Carthamus Tinctorius (Safflower) Seed Oil, Isopropyl Myristate, Glycerin, Stearic Acid, Cetyl Alcohol, Butyrospermum Parkii (Shea) Butter, Dimethicone, Glyceryl Stearate, PEG-100 Stearate, Tocopheryl Acetate (Vitamin E Acetate), Retinyl Palmitate (Vitamin A Palmitate), Tetrahexyldecyl Ascorbate (Vitamin C), Organic Aloe Barbadensis (Aloe Vera) Leaf Extract, Organic Calendula Officinalis (Marigold) Flower Extract, Organic Chamomilla Recutita (Chamomile) Flower Extract, Symphytum Officinale (Comfrey) Root Extract, Cucumis Sativus (Cucumber) Fruit Extract, Carbomer, Xanthan Gum, Triethanolamine, Phenoxyethanol, Hexylene Glycol, Caprylyl Glycol, Ethylhexylglycerin</t>
  </si>
  <si>
    <t xml:space="preserve">A, C, &amp; E Lotion Base</t>
  </si>
  <si>
    <t xml:space="preserve">Deionized Water, Carthamus Tinctorius (Safflower) Seed Oil, Isopropyl Myristate, Glycerin, Stearic Acid, Cetyl Alcohol, Glyceryl Stearate SE, Butyrospermum Parkii (Shea) Butter, Dimethicone, Tocopheryl Acetate (Vitamin E Acetate), Retinyl Palmitate (Vitamin A Palmitate), Tetrahexyldecyl Ascorbate (Vitamin C), Aloe Barbadensis (Aloe Vera) Leaf Extract, Organic Calendula Officinalis (Marigold) Flower Extract, Chamomilla Recutita (Chamomile) Flower Extract, Symphytum Officinale (Comfrey) Root Extract, Cucumis Sativus (Cucumber) Fruit Extract, Carbomer, Xanthan Gum, Triethanolamine, Phenoxyethanol, Hexylene Glycol, Caprylyl Glycol, Ethylhexylglycerin</t>
  </si>
  <si>
    <t xml:space="preserve">Unscented Premium Hand And Body Lotion Base</t>
  </si>
  <si>
    <t xml:space="preserve">55 Gallon - $1,594.15 after 1discount</t>
  </si>
  <si>
    <t xml:space="preserve">Like our Basic lotion base, our premium lotion is capable of accepting a wide range of additives including anti-aging chemicals, fragrance oils, essentials oils, colors, pumice, emu oil plus so much more.</t>
  </si>
  <si>
    <t xml:space="preserve">Water, Isopropyl Palmitate, Propylene Glycol, Glyceryl Stearate, Isononyl Isononanoate, Glycerin, Lanolin Oil, Myristyl Myristate, Stearic Acid, Diazolidinyl Urea, Iodopropynyl Butylcarbamate, Sorbitan Stearate, Polysorbate 60, Dimethicone, Acrylates/C10-30 Alkyl Acrylate Crosspolymer, Allantoin, Sodium Hydroxide, Disodium EDTA, Aloe Barbadensis Leaf Extract, Tocopheryl Acetate, Retinyl Palmitate, Cholecalciferol.</t>
  </si>
  <si>
    <t xml:space="preserve">Unscented Premium Massage Lotion Base</t>
  </si>
  <si>
    <t xml:space="preserve">55 Gallon - $1,874.72 after discount</t>
  </si>
  <si>
    <t xml:space="preserve">Goat Milk &amp; Honey Lotion - Paraben Free (5 Gallon)</t>
  </si>
  <si>
    <t xml:space="preserve">On low heat, warm base to 120º F or until it becomes liquid. Add cosmetic grade fragrance and FDA approved color additive.</t>
  </si>
  <si>
    <t xml:space="preserve">Water, Glyceryl Stearate, Isopropyl Myristate, Caprylic/Capric Glycerides, Cetearyl Alcohol (and) Ceteareth-20, Stearic Acid, Butyrospermum Parkii (Shea) Butter, Phenoxyethanol, Stearyl Alcohol, Glycine Soja (Soybean) Oil, Diheptyl Succinate (and) Capryloyl Glycerin/Sebacic Acid Copolymer, Helianthus Annuus (Sunflower) Oil, Caprylyl Glycol, Aloe Barbadensis Leaf Juice, Goat Milk Extract, Hydroxypropyltrimonium Honey, Triisopropanolamine</t>
  </si>
  <si>
    <t xml:space="preserve">Stephenson Organic Lotion Base</t>
  </si>
  <si>
    <t xml:space="preserve">5 Gal</t>
  </si>
  <si>
    <t xml:space="preserve">55 Gal Drum</t>
  </si>
  <si>
    <t xml:space="preserve">With the stirrer on slow heat the lotion base to 38 – 40°C. Add organic essential oils as required (typically add 0.2 – 0.5%).</t>
  </si>
  <si>
    <t xml:space="preserve">Aqua (Water), Cocos Nucifera (Coconut) Oil*, Helianthus Annuus (Sunflower) Seed Oil*, Cetearyl Alcohol, Coco-Glucoside, Butyrospermum Parkii (Shea Butter)*, Phenoxyethanol, Xanthan Gum, Prunus Armeniaca (Apricot) Kernel Oil, Aloe Barbadensis (Aloe Vera) Leaf Juice Powder*, Citric Acid, Tocopherol, Lactic Acid, Benzoic Acid, Dehydroacetic Acid</t>
  </si>
  <si>
    <t xml:space="preserve">Goat’s Milk Nourishing Body Lotion Base</t>
  </si>
  <si>
    <t xml:space="preserve">Deionized Water, Caprylic/Capric Triglycerides, Glycerin, Carthamus Tinctorius (Safflower) Seed Oil, Stearic Acid, Caprae Lac (Goat Milk), Glyceryl Stearate SE, Prunus Dulcis (Sweet Almond) Kernel Oil, Cetyl Alcohol, Aloe Barbadensis (Aloe Vera) Leaf Extract, Avena Sativa (Oat) Bran Extract, Citrus Aurantium Dulcis (Orange) Peel Extract, Oryza Sativa (Rice) Bran Extract, Rosmarinus Officinalis (Rosemary) Leaf Extract, Helianthus Annuus (Sunflower) Extract, Tocopherol, Xanthan Gum, Carbomer, Triethanolamine, Phenoxyethanol, Hexylene Glycol, Caprylyl Glycol, Ethylhexylglycerin</t>
  </si>
  <si>
    <t xml:space="preserve">Shay and Company (OR)</t>
  </si>
  <si>
    <t xml:space="preserve">Organic Unscented Lotion Base (Premium Unscented Lotion Base)</t>
  </si>
  <si>
    <t xml:space="preserve">5 gallons (40 pounds)</t>
  </si>
  <si>
    <t xml:space="preserve">55 gallon drum (440 pounds)</t>
  </si>
  <si>
    <t xml:space="preserve">This unscented lotion base can take up to 10% added ingredients, including your fragrance/essential oil. Standard fragrance loads for cosmetic bases is 1-2%. If you want a really strongly scented base, you could try up to 3%, but that will be very potent.</t>
  </si>
  <si>
    <t xml:space="preserve">Deionized Water (Aqua), Cetyl Alcohol, Organic Helianthus Annuus (Sunflower) Seed Oil, Isopropyl Palmitate, Glyceryl Stearate, Stearic Acid (vegetable based), Kosher Vegetable Glycerin, Sodium Stearoyl Glutamate, Butyrospermum Parkii (Shea) Butter, Organic Simmondsia Chinensis (Jojoba) Seed Oil, Tocopheryl Acetate (Vitamin E Acetate), Aloe Barbadensis (Organic Aloe Vera Leaf Juice), Panthenol (Vitamin B5), Tocopherol, Xanthan Gum, Phenoxyethanol, Ethylhexylglycerin.</t>
  </si>
  <si>
    <t xml:space="preserve">Lite Oil Free Lotion</t>
  </si>
  <si>
    <t xml:space="preserve">Water, Aloe Barbadensis Leaf Juice, Glycerin, Phenoxyethanol, Acrylates/C10-30 Alkyl Acrylate Crosspolymer, Styrene/Acrylates Copolymer, Panthenol, Ethylhexylglycerin, Sodium Lauryl Sulfate, Chondrus Crispus Extract, Citric Acid, Hydroxyethylcellulose, Carrageenan, Sodium Chloride, Cassia Angustifolia Seed Polysaccharide, Centella Asiatica Extract, Geranium Maculatum Extract, Equisetum Arvense Extract, Taraxacum Officinale (Dandelion) Root Extract — April 2026</t>
  </si>
  <si>
    <t xml:space="preserve">Basic All Purpose Lotion</t>
  </si>
  <si>
    <t xml:space="preserve">Sitewide product-page block: 'All of our products are formulated so that you are able to customize. You may add up to 15% Purified water, Oils or other ingredients without disturbing the preservative system.' 'How much Fragrance or Essential Oil to add: Each vendor should provide a maximum recommended percentage to use. Do not exceed. When scenting Gels, they tend to thin out. You may add our Gel </t>
  </si>
  <si>
    <t xml:space="preserve">Organic Aloe Vera Juice, Sunflower Oil, Emulsifying Wax NF, Stearic Acid, Kosher Vegetable Glycerin, Shea Butter, Phenoxyethanol, EDTA, Ethyhexylglycerin, Vitamin E</t>
  </si>
  <si>
    <t xml:space="preserve">Avocado and Shea Lotion</t>
  </si>
  <si>
    <t xml:space="preserve">4 Gallons</t>
  </si>
  <si>
    <t xml:space="preserve">Purified De-Ionized Water, Coconut Oil, Avocado Oil, Shea Butter, Emulsifying Wax NF, Palm Stearic Acid, Sunflower Oil (Organic), Vegetable Glycerin, Ethylhexylglycerin, Phenoxyethanol, Vitamin E</t>
  </si>
  <si>
    <t xml:space="preserve">Simple Lotion</t>
  </si>
  <si>
    <t xml:space="preserve">55 gallon</t>
  </si>
  <si>
    <t xml:space="preserve">Customization Notes: Fragrance-free and highly customizable — add essential oils, fragrance oils, botanicals, or functional ingredients to build a differentiated SKU | Carbomer-free and TEA-free positioning is a selling point for brands targeting ingredient-conscious consumers | One of the catalog's top sellers — proven market acceptance as both a standalone and customized base || NourishUs Scenti</t>
  </si>
  <si>
    <t xml:space="preserve">Ingredients To Die For (TX)</t>
  </si>
  <si>
    <t xml:space="preserve">BB Lotion</t>
  </si>
  <si>
    <t xml:space="preserve">Aloe barbadensis (Aloe Vera) Leaf Juice, Butyrospermum parkii (Shea) Seed Butter, Oryza sativa (Rice) Bran Oil, Helianthus annuus (Sunflower) Seed Oil, Emulsifying Wax NF, Stearic (and) Caprylic (and) Lauric Acid, Propanediol 1,3 (Vegetable), Sodium Lactate, Potassium Sorbate</t>
  </si>
  <si>
    <t xml:space="preserve">Sprayable Lotion Base</t>
  </si>
  <si>
    <t xml:space="preserve">40lb Container</t>
  </si>
  <si>
    <t xml:space="preserve">Deionized Water, Glycerin, Cyclopentasiloxane, Butylene Glycol, Hydrogenated Ethylhexyl Olivate, Stearyl Alcohol, Glyceryl Stearate SE, Stearyl Phosphate, Hydrogenated Olive Oil Unsaponifiables, Aloe Barbadensis (Aloe Vera) Leaf Extract, Oryza Sativa (Rice) Bran Extract, Rosmarinus Officinalis (Rosemary) Leaf Extract, Helianthus Annuus (Sunflower) Extract, Tocopherol, Xanthan Gum, Ammonium Acryloyldimethyltaurate-VP Copolymer, Polysorbate 20, Tetrasodium EDTA, Phenoxyethanol, Caprylyl Glycol, Hexylene Glycol, Ethylhexylglycerin</t>
  </si>
  <si>
    <t xml:space="preserve">Goats Milk &amp; Honey Paraben Free Unscented Lotion Base</t>
  </si>
  <si>
    <t xml:space="preserve">Gallon</t>
  </si>
  <si>
    <t xml:space="preserve">Maximum Fragrance: 4% (Follow IFRA Guidelines)... If more than 5% additives are incorporated into the base, the current preservative system will be diluted and additional preservative will be required.</t>
  </si>
  <si>
    <t xml:space="preserve">Water, Glyceryl Stearate, Isopropyl Myristate, Caprylic/Capric Glyceride, Stearic Acid, Stearyl Alcohol, Cetearyl Alcohol, Ceteareth 20, Soybean Oil, Shea Butter, Dimethicone, Phenoxyethanol, Sunflower Oil, Caprylyl Glycol, Aloe Barbadensis Leaf Juice, Goat Milk Extract, Hydroxypropyl Trimonium Honey, Triisopropanolamine, Disodium EDTA.</t>
  </si>
  <si>
    <t xml:space="preserve">Tropical Body Lotion (Tropical Lotion Base)</t>
  </si>
  <si>
    <t xml:space="preserve">5 gal bucket</t>
  </si>
  <si>
    <t xml:space="preserve">25 gal (buckets)</t>
  </si>
  <si>
    <t xml:space="preserve">FAQ (https://naturalwholesale.com/faqs/): 'Can I add my own ingredients to the skin care bases? Yes, our skin care bases are designed to be customized with your own ingredients so you can make them your own! You can add essential oils, extracts, carrier oils, and other ingredients to create a personalized skincare product. Please make sure your additions mix well by testing them.' (no maximum % pu</t>
  </si>
  <si>
    <t xml:space="preserve">Aqua (Water), Aloe Barbadensis Leaf Juice (Organic Aloe Vera Juice), Cocos Nucifera Oil (Coconut Oil), Prunus Amygdalus Dulcis Oil (Sweet Almond Oil), Glyceryl Stearate SE, Isopropyl Palmitate, Cetyl Alcohol, Glycerin, Stearic Acid, Mangifera Indica Seed Butter (Mango Butter), Persea Gratissima Oil (Avocado Oil), Theobroma Cacao Seed Butter (Organic Cocoa Butter), Camellia Sinensis Leaf Extract (Organic Green Tea Extract), Carica Papaya Fruit Extract (Organic Papaya Extract), Passiflora Incarnata Flower Extract (Organic Passionflower Extract), Caprylyl Glycol, Sorbic Acid, Xanthan Gum, Phenoxyethanol (Preservative), Tocopherol (Vitamin E).</t>
  </si>
  <si>
    <t xml:space="preserve">Phenoxy Free Silky Lotion</t>
  </si>
  <si>
    <t xml:space="preserve">Aloe Barbadensis Leaf Juice, Water, Organic Helianthus Annuus (Sunflower) Seed Oil, Isopropyl Palmitate, Glyceryl Stearate SE, Cetyl Alcohol, Stearic Acid, Glycerin, Line, Persea Gratissima (Avocado) Oil, Dehydroacetic Acid, Xanthan Gum, Ethylhexylglycerin, Benzyl Alcohol, Simmondsia Chinensis (Jojoba) Seed Oil, Butyrospermum Parkii (Shea) Butter, Tocopherol, Panthenol, Camellia Sinensis (Green Tea) Leaf Extract, Centella Asiatica Extract, Geranium Maculatum Extract, Equisetum Arvense Extract, Taraxacum Officinale (Dandelion) Root Extract - May 2026</t>
  </si>
  <si>
    <t xml:space="preserve">Beeswax Lotion Base, Unscented</t>
  </si>
  <si>
    <t xml:space="preserve">* Linum usitatissmum (flax seed) oil, * Olea europea ( extra virgin olive) oil, * Helianthus annuus (sunflower seed) oil, * Hamamelis virginiana (witch hazel) hydrosol water, * Aloe Barbadensis (aloe vera) leaf juice, * beeswax, * Theobroma cacao (Cocoa) butter, L-Carnitine, vitamin E acetate, propanediol (and) ethylhexyl glycerin (and) potassium sorbate.</t>
  </si>
  <si>
    <t xml:space="preserve">Massage Lotion Base</t>
  </si>
  <si>
    <t xml:space="preserve">Deionized Water, Ethylhexyl Palmitate, Cetearyl Alcohol, Prunus Dulcis (Sweet Almond) Kernel Oil, Polysorbate 60, Olea Europaea (Olive) Fruit Oil, Glycerin, Aloe Barbadensis (Aloe Vera) Leaf Extract, Oryza Sativa (Rice) Bran Extract, Rosmarinus Officinalis (Rosemary) Leaf Extract, Helianthus Annuus (Sunflower) Extract, Tocopherol, Xanthan Gum, Phenoxyethanol, Caprylyl Glycol, Hexylene Glycol, Ethylhexylglycerin</t>
  </si>
  <si>
    <t xml:space="preserve">Shea Butter &amp; Green Tea Body Lotion</t>
  </si>
  <si>
    <t xml:space="preserve">Fragrance/essential oil only: "Generally, use 0.25 - 1.00% of the total product weight." (DIY manual). Ingredient changes: "Custom formulations for bulk orders will require additional fees and assessments" (FAQ). No guidance on adding actives/extracts/carrier oils.</t>
  </si>
  <si>
    <t xml:space="preserve">Aqua (Water), Helianthus Annuus (Organic Sunflower) Seed Oil, Caprylic/Capric Triglyceride, Aloe Barbadensis Leaf Juice, Glyceryl Stearate Citrate, Cetyl Alcohol, Stearic Acid, Glycerin (Vegetable), Butyrospermum Parkii (Organic Shea) Butter, Glycine Max (Soybean) Oil, Oryza Sativa (Rice) Bran Oil, Persea Gratissima (Avocado) Oil, Simmondsia Chinensis (Organic Jojoba) Seed Oil, Panthenol (Vitamin B5), Camellia Sinensis (Green Tea) Leaf Extract, Centella Asiatica (Gotu Kola) Extract, Tocopherol (Vitamin E), Carbomer, Phenoxyethanol, Ethylhexylglycerin.</t>
  </si>
  <si>
    <t xml:space="preserve">Bramble Berry (WA)</t>
  </si>
  <si>
    <t xml:space="preserve">Beeswax Lotion Base</t>
  </si>
  <si>
    <t xml:space="preserve">35 lbs</t>
  </si>
  <si>
    <t xml:space="preserve">400 lbs (Special Order)</t>
  </si>
  <si>
    <t xml:space="preserve">All of the lotion bases are formulated to accept up to 5 percent of additional oils, extracts, or fragrances by weight, including small amounts of silicones like cyclomethicone. Water-based products like aloe vera liquid or hydrosols do not need additional emulsifier, but they will thin the lotion and still need to be stick blended in.</t>
  </si>
  <si>
    <t xml:space="preserve">Aqua/Water/Eau, Prunus Amygdalus Dulcis Oil, Persea Gratissima Oil, Behentrimonium Methosulfate, Cetyl Alcohol, Butylene Glycol, Glycerin, Cocos Nucifera Oil, Ricinus Communis Oil, Stearyl Alcohol, Cera Alba, Phenoxyethanol, Caprylyl Glycol, Mixed Tocopherol, Hydroxyethylcellulose</t>
  </si>
  <si>
    <t xml:space="preserve">Hydration Lotion</t>
  </si>
  <si>
    <t xml:space="preserve">Unscented - Aloe Barbadensis Leaf Juice, Water, Helianthus Annuus (Sunflower) Seed Oil, Isopropyl Palmitate, Cetyl Alcohol, Glyceryl Stearate SE, Glycerin, Stearic Acid, Camellia Sinensis (Green Tea) Leaf Extract, Avena Sativa (Oat) Seed Extract, Centella Asiatica Extract, Equisetum Arvense Extract, Geranium Maculatum Extract, Taraxacum Officinale (Dandelion) Root Extract, Arnica Montana Flower Extract, Calendula Officinalis Flower Extract, Chamomilla Recutita (Matricaria) Flower Extract, Lavandula Angustifolia (Lavender) Flower Extract, Cocos Nucifera (Coconut) Oil, Simmondsia Chinensis (Jojoba) Seed Oil, Theobroma Cacao (Cocoa) Seed Butter, Butyrospermum Parkii (Shea) Butter, Rosa Canina Seed Oil, Boswellia Serrata Oil, Calophyllum Inophyllum Seed Oil, Macadamia Ternifolia Seed Oil, Borago Officinalis Seed Oil, Linum Usitatissimum (Linseed) Seed Oil, Oenothera Biennis (Evening Primrose) Oil, Pelargonium Graveolens Leaf Oil, Ethylhexyl Palmitate, Glyceryl Stearate, Tocopheryl Acetate, Panthenol, Sodium PCA, Sodium Lactate, Arginine, Aspartic Acid, PCA, Glycine, Alanine, Serine, Valine, Isoleucine, Proline, Threonine, Histidine, Phenylalanine, Beeswax, Sodium Hyaluronate, Xanthan Gum, Sodium Carbomer, Potassium Sorbate, Ethylhexylglycerin, Sodium Benzoate, Phenoxyethanol — July 2025 Scented: Aloe Barbadensis Leaf Juice, Water, Helianthus Annuus (Sunflower) Seed Oil, Isopropyl Palmitate, Cetyl Alcohol, Glyceryl Stearate SE, Glycerin, Stearic Acid, Glyceryl Stearate, Ethylhexyl Palmitate, Phenoxyethanol, Cocos Nucifera (Coconut) Oil, Simmondsia Chinensis (Jojoba) Seed Oil, Xanthan Gum, Panthenol, Theobroma Cacao (Cocoa) Seed Butter, Beeswax, Butyrospermum Parkii (Shea) Butter, Tocopheryl Acetate, Ethylhexylglycerin, Sodium PCA, Sodium Carbomer, Sodium Lactate, Arginine, Aspartic Acid, PCA, Rosa Canina Seed Oil, Boswellia Serrata Oil, Glycine, Alanine, Calophyllum Inophyllum Seed Oil, Macadamia Ternifolia Seed Oil, Serine, Valine, Camellia Sinensis (Green Tea) Leaf Extract, Proline, Fragrance, Threonine, Isoleucine, Histidine, Phenylalanine, Avena Sativa (Oat) Seed Extract, Sodium Benzoate, Potassium Sorbate, Sodium Hyaluronate, Centella Asiatica Extract, Geranium Maculatum Extract, Equisetum Arvense Extract, Taraxacum Officinale (Dandelion) Root Extract, Borago Officinalis Seed Oil, Linum Usitatissimum (Linseed) Seed Oil, Oenothera Biennis (Evening Primrose) Oil, Arnica Montana Flower Extract, Calendula Officinalis Flower Extract, Chamomilla Recutita (Matricaria) Flower Extract, Lavandula Angustifolia (Lavender) Flower Extract, Pelargonium Graveolens Leaf Oil — July 2026</t>
  </si>
  <si>
    <t xml:space="preserve">Olive and Shea Lotion Base</t>
  </si>
  <si>
    <t xml:space="preserve">400 lbs</t>
  </si>
  <si>
    <t xml:space="preserve">It is ideal for both pure, untouched use or personalized with your favorite fragrances, essential oils, and up to 5% additional oils and extracts. ... All of the lotion bases are formulated to accept up to 5 percent of additional oils, extracts, or fragrances by weight, including small amounts of silicones such as cyclomethicone.</t>
  </si>
  <si>
    <t xml:space="preserve">Aqua/Water/Eau, Olea Europaea Oil, Aloe Barbadensis Liquid (Aloe Barbadensis Leaf Juice, Citric Acid, Sodium Benzoate, Potassium Sorbate, Sodium Sulfite), BTMS-50 (Behentrimonium Methosulfate, Cetyl Alcohol, Butylene Glycol), Butyrospermum Parkii Fruit Butter, Squalane, Glycerin, Panthenol, Stearyl Alcohol, Preservative (Dehydroacetic Acid, Benzyl Alcohol, Water), Mixed Tocopherols</t>
  </si>
  <si>
    <t xml:space="preserve">Basic Lotion</t>
  </si>
  <si>
    <t xml:space="preserve">Customization Notes: Minimal ingredient deck makes this one of the most customization-friendly bases available — add fragrance, botanicals, functional ingredients, or extracts with confidence | Suitable for private labeling as-is (unscented) or as the foundation for a fully branded product line | Versatile enough to support positioning across natural, clean, clinical, or value-tier brand narrative</t>
  </si>
  <si>
    <t xml:space="preserve">Aqua (Water), Cocos Nucifera (Coconut) Oil, Glycerin, Stearic Acid, Emulsifying Wax (Cetearyl Alcohol, Polysorbate 60), Vitis Vinifera (Grape) Seed Oil, Aloe Barbadensis Leaf Juice, Xanthan Gum, Phenoxyethanol, Tetrasodium Glutamate Diacetate</t>
  </si>
  <si>
    <t xml:space="preserve">Soap Goods (GA)</t>
  </si>
  <si>
    <t xml:space="preserve">Lotion Base - Jojoba</t>
  </si>
  <si>
    <t xml:space="preserve">42 Lb (5 Gal Pail)</t>
  </si>
  <si>
    <t xml:space="preserve">We recommend that no more than 5%-8% or 50-80 ml of any essential oil be added to a Liter our cosmetic bases. Exceeding this amount may destabilize bonds between the ingredients.</t>
  </si>
  <si>
    <t xml:space="preserve">Water,Mineral Oil, Cetyl Alcohol, Stearic Acid, Cetearyl Alcohol, Stearyl Alcohol, Ceteareth 20, Propylene Glycol, Phenoxy Ethanol, Caprylyl Glycol, Glycol Monostearate S/E, Prunus Amygoalus Dulcis (Sweet Almond) Oil, Isopropyl Palmitate, Simmondsia Chinensis (Jojoba) Seed Oil</t>
  </si>
  <si>
    <t xml:space="preserve">SB Lotion</t>
  </si>
  <si>
    <t xml:space="preserve">35 lb</t>
  </si>
  <si>
    <t xml:space="preserve">ORG Aloe barbadensis (Aloe Vera) Leaf Juice, ORG Matricaria recutita (Chamomile) Flower Extract, ORG Calendula officinalis (Calendula) Flower Extract, ORG Cucumis Sativa (Cucumber) Peel Extract, Butyrospermum parkii (Shea) Seed Butter, Oryza sativa (Rice) Bran Oil, Helianthus annuus (Sunflower) Seed Oil, Emulsifying Wax NF, Stearic (and) Caprylic (and) Lauric Acid, Tocopherol Acetate (Vitamin E - MT50), Propanediol 1,3 (Vegetable), Sodium Lactate, Potassium Sorbate</t>
  </si>
  <si>
    <t xml:space="preserve">Creamy Goat Milk Body Lotion</t>
  </si>
  <si>
    <t xml:space="preserve">Use unscented (as-is) or add Fragrance or Essential Oils at a ratio of up to 1%. Base can be hand or machine mixed. Stove top heating not recommended.</t>
  </si>
  <si>
    <t xml:space="preserve">Deionized Water, Caprylic/Capric Triglycerides, Glycerin, Carthamus Tinctorius (Safflower) Seed Oil, Stearic Acid, Caprae Lac (Goat Milk), Glyceryl Stearate, Prunus Dulcis (Sweet Almond) Kernel Oil, Cetyl Alcohol, Organic Aloe Barbadensis (Aloe Vera) Leaf Extract, Avena Sativa (Oat) Bran Extract, Citrus Aurantium Dulcis (Orange) Peel Extract, Oryza Sativa (Rice) Bran Extract, Rosmarinus Officinalis (Rosemary) Leaf Extract, Helianthus Annuus (Sunflower) Extract, Tocopherol, Xanthan Gum, Carbomer, Triethanolamine, Phenoxyethanol, Hexylene Glycol, Caprylyl Glycol, Ethylhexylglycerin</t>
  </si>
  <si>
    <t xml:space="preserve">Hemp Lotion Base</t>
  </si>
  <si>
    <t xml:space="preserve">400 lbs (drum) (Special Order)</t>
  </si>
  <si>
    <t xml:space="preserve">Aqua/Water/Eau, Aloe Barbadensis Liquid (Aloe Barbadensis Leaf Juice, Citric Acid, Sodium Benzoate, Potassium Sorbate, Sodium Sulfite), Cannabis Sativa Seed Oil, Glycerin, Panthenol, Stearyl Alcohol, Prunus Amygdalus Dulcis Oil, Calendula Extract (Caprylic Triglycerides, Calendula Officinalis Flower Extract), Preservative (Phenoxyethanol, Caprylyl Glycol, Capric Triglycerides), Mixed Tocopherols</t>
  </si>
  <si>
    <t xml:space="preserve">Head To Toe Advanced Hydration</t>
  </si>
  <si>
    <t xml:space="preserve">ORG Aloe barbadensis (Aloe Vera) Leaf Juice, Glycerin (Vegetable) (and) Camellia sinensis (Green Tea) Leaf Extract (and) Camellia sinensis (Darjeeling Black Tea) Leaf Extract (and) Centella Asiatica (Gotu Kola) Extract (and) Aspalathus linearis (Rooibos / Red Bush) Leaf Extract (and) Camellia sinensis (White Tea) Leaf Extract, Carthamus tinctorius (Safflower) Extract, Cannabis sativa (Hemp) Seed Oil, Caprylic Capric Triglycerides, Butyrospermum parkii (Shea) Butter, EcoCert Sodium Stearoyl Lactylate, Cetearyl Alcohol, Myristyl Myristate, Panthenol (ProVitamin B5l), EcoCert Glyceryl Stearate, EcoCert Gluconolactone, Allantoin, Hydrolyzed Quinoa Protein, EcoCert Sodium Benzoate</t>
  </si>
  <si>
    <t xml:space="preserve">Aloe Lotion Base</t>
  </si>
  <si>
    <t xml:space="preserve">Aqua/Water/Eau, Aloe Barbadensis Leaf Juice, Citric Acid, Sodium Benzoate, Potassium Sorbate, Sodium Sulfite, Persea Gratissima Oil, Oryza Sativa Bran Oil, Behentrimonium Methosulfate, Cetyl Alcohol, Butylene Glycol, Glycerin, Stearyl Alcohol, Capric Triglycerides, Avena Sativa Kernel Extract, Panthenol, Phenoxyethanol, Caprylyl Glycol, Capric Triglycerides, Hippophae Rhamnoides Fruit Extract, Mixed Tocopherol</t>
  </si>
  <si>
    <t xml:space="preserve">Nature's Garden (OH)</t>
  </si>
  <si>
    <t xml:space="preserve">Silky Lotion Base</t>
  </si>
  <si>
    <t xml:space="preserve">Use the base as is if desired. The base will emulsify up to 3% fragrance oil or essential oil.</t>
  </si>
  <si>
    <t xml:space="preserve">Water, Glyceryl Stearate, Cetearyl Alcohol &amp; Ceteareth 20, Isopropyl Myristate, Caprylic/Capric Glycerides, Dimethicone, Stearyl Alcohol, Soybean Oil, Shea Butter, Phenoxyethanol, Sunflower Oil, Hydrolyzed Silk, Aloe Barbadensis Leaf Juice, Triisopropanolamine, Iodopropynyl Butylcarbamate.</t>
  </si>
  <si>
    <t xml:space="preserve">Daily Antioxidant Lotion (Daily Antioxidant Lotion Base)</t>
  </si>
  <si>
    <t xml:space="preserve">Aqua (Purified Water), Aloe Barbadensis Leaf Juice (Organic Aloe Vera Juice), Prunus Amygdalus Dulcis Oil (Sweet Almond Oil), Helianthus Annuus Seed Oil (Organic Sunflower Oil), Glyceryl Stearate SE, Isopropyl Palmitate, Cetyl Alcohol, Glycerin, Stearic Acid, Cucurbita Pepo Seed Oil (Pumpkin Seed Oil), Salvia Hispanica Seed Oil (Chia Seed Oil), Limnanthes Alba Seed Oil (Meadowfoam Oil), Panthenol, Camellia Sinensis Leaf Extract (Organic Green Tea Extract), Carica Papaya Fruit Extract (Organic Papaya Extract), Cucumis Sativus Fruit Extract (Organic Cucumber Extract), Oryza Sativa (Organic Rice) Extract, Tocopherol (Vitamin E), Caprylyl Glycol, Sorbic Acid, Xanthan Gum, Phenoxyethanol (Preservative).</t>
  </si>
  <si>
    <t xml:space="preserve">Use unscented (as-is) or add Fragrance or Essential Oils at a ratio of up to 3%. Since it is odor free, you will use less oil to scent it. This is a high quality lotion that will not separate or lose its integrity. Add some "pop" with our Water-soluble Liquid Colorants.</t>
  </si>
  <si>
    <t xml:space="preserve">Deionized Water, Glycerin, Cyclopentasiloxane, Butylene Glycol, Hydrogenated Ethylhexyl Olivate, Stearyl Alcohol, Glyceryl Stearate, Stearyl Phosphate, Hydrogenated Olive Oil Unsaponifiables, Organic Aloe Barbadensis (Aloe Vera) Leaf Extract, Oryza Sativa (Rice) Bran Extract, Rosmarinus Officinalis (Rosemary) Leaf Extract, Helianthus Annuus (Sunflower) Extract, Tocopherol, Xanthan Gum, Ammonium Acryloyldimethyltaurate-VP Copolymer, Polysorbate 20, Tetrasodium EDTA, Phenoxyethanol, Caprylyl Glycol, Hexylene Glycol, Ethylhexylglycerin</t>
  </si>
  <si>
    <t xml:space="preserve">Massage &amp; Body Lotion</t>
  </si>
  <si>
    <t xml:space="preserve">Use unscented (as-is) or add Fragrance or Essential oils at a ratio of 1%. Colorants are not recommended. This is a cold mix base, meaning that heating is not recommended. We recommend adding scent directly to the base and hand stirring with a spatula. No solubilizer needed. The addition of other ingredients should be tested in small batches to ensure compatibility.</t>
  </si>
  <si>
    <t xml:space="preserve">Deionized Water, Ethylhexyl Palmitate, Cetearyl Alcohol, Prunus Amygdalus Dulcis Oil, Polysorbate 60, Olea Europaea Fruit Oil, Glycerin, Organic Aloe Barbadensis Leaf Extract, Oryza Sativa Bran Extract, Rosmarinus Officinalis Leaf Extract, Helianthus Annuus Extract, Tocopherols, Xanthan Gum, Phenoxyethanol, Caprylyl Glycol, Ethylhexylglycerin, Hexylene Glycol</t>
  </si>
  <si>
    <t xml:space="preserve">Shea &amp; Aloe Body Lotion</t>
  </si>
  <si>
    <t xml:space="preserve">Organic Aloe Barbadensis Leaf Juice (Organic Aloe Vera Juice), Aqua (Purified Water), Prunus Amygdalus Dulcis Oil (Sweet Almond Oil), Glyceryl Stearate SE, Isopropyl Palmitate, Cetyl Alcohol, Butyrospermum Parkii Butter (Shea Butter), Glycerin, Stearic Acid, Simmondsia Chinensis Seed Oil (Jojoba Oil), Persea Gratissima Oil (Avocado Oil), Limnanthes Alba Seed Oil (Meadowfoam Oil), Panthenol, Camellia Sinensis Leaf Extract (Organic Green Tea Extract), Chamomilla Recutita Flower Extract (Organic Chamomile Extract), Caprylyl Glycol, Sorbic Acid, Rosa Damascena Flower Extract (Rose Extract), Oryza Sativa (Organic Rice) Extract, Phenoxyethanol (Preservative), Xanthan Gum, Tocopherol (Vitamin E).</t>
  </si>
  <si>
    <t xml:space="preserve">Soothing Lotion</t>
  </si>
  <si>
    <t xml:space="preserve">Customization Notes: Add fragrance oils, essential oils, or brand-specific botanicals to create a signature product | Fragrance-free formulation makes it suitable for "sensitive skin" or "free-from" brand positioning | Private label–ready; compatible with NUN in-house customization services for deeper formula modifications || NourishUs Scenting Guide (https://nourishusnaturals.com/blogs/nourishus-</t>
  </si>
  <si>
    <t xml:space="preserve">Aqua (Water), Cocos Nucifera (Coconut) Oil, Glycerin, Emulsifying Wax (Cetearyl Alcohol, Polysorbate 60), Hamamelis Virginiana (Witch Hazel) Water, Stearic Acid, Tocopherol, Helianthus Annuus (Sunflower) Seed Oil, Simmondsia Chinensis (Jojoba) Seed Oil, Aloe Barbadensis Leaf Juice, Rosmarinus Officinalis (Rosemary) Leaf Extract, Melia Azadirachta (Neem) Seed Oil, Salix Alba (White Willow) Bark Extract, Alcohol, Lecithin, Xanthan Gum, Phenoxyethanol, Tetrasodium Glutamate Diacetate</t>
  </si>
  <si>
    <t xml:space="preserve">Extremely Moisturizing Body Lotion</t>
  </si>
  <si>
    <t xml:space="preserve">40 lb Pail</t>
  </si>
  <si>
    <t xml:space="preserve">Aloe barbadensis (Aloe Vera) Leaf Juice, Butyrospermum parkii (Shea) Seed Butter, Oryza sativa (Rice) Bran Oil, Vitis vinifera (Grape) Seed Oil, Limnanthes alba (Meadowfoam) Seed Oil, Glycerin, Emulsifying Wax NF, Stearic Acid, Sodium Lactate, Hydrolyzed Wheat Protein, Phenoxyethanol, Caprylyl Glycol, Sorbic Acid, Allantoin.</t>
  </si>
  <si>
    <t xml:space="preserve">Soothing Oat Lotion Base</t>
  </si>
  <si>
    <t xml:space="preserve">Aqua/Water/Eau, Aloe Barbadensis Leaf Juice, Citric Acid, Sodium Benzoate, Potassium Sorbate, Sodium Sulfite, Oryza Sativa Bran Oil, Behentrimonium Methosulfate, Cetyl Alcohol, Butylene Glycol, Glycerin, Persea Gratissima Oil, Avena Sativa Kernel Extract, Capric Triglycerides, Panthenol, Stearyl Alcohol, Avena Sativa Kernel Oil, Phenoxyethanol, Caprylyl Glycol, Capric Triglycerides, Chamomilla Rectita Flower Extract, Mixed Tocopherol</t>
  </si>
  <si>
    <t xml:space="preserve">Nardo's Natural Private Label</t>
  </si>
  <si>
    <t xml:space="preserve">Gallon Body Lotion</t>
  </si>
  <si>
    <t xml:space="preserve">Water (Aqua), Emulsifying Wax, Caprylic/Capric Triglyceride, Butyrospermum Parkii (Organic Shea Butter), Organic Aloe Barbadensis Gel, Cocos Nucifera (Organic Coconut) Oil, Tocopheryl Acetate (Vitamin E), Simmondsia Chinesis (Organic Jojoba) Oil, Punica Granatum (Organic Pomegranate) Seed Oil, Helianthus Annuus (Organic Sunflower) Oil, Camellia Sinensis Leaf Extract, Vanilla Planifolia Extract, Phenoxyethanol, Natural Flavor Oil, Panthenol (Vitamin B5).</t>
  </si>
  <si>
    <t xml:space="preserve">Shea &amp; Aloe Protective Body Lotion</t>
  </si>
  <si>
    <t xml:space="preserve">ORG Aloe barbadensis (Aloe Vera) Leaf Juice (and) Citrullus vulgaris (Watermelon) Fruit Extract (and) Rosa canina (Rosehip) Fruit Extract (and) Triticum vulgare (Wheat) Germ Extract (and) Camellia sinensis (Green Tea) Leaf Extract (and) Gingko biloba Leaf Extract, Caprylic Capric Triglycerides, Glyceryl Stearate SE, EcoCert Propanediol (Vegetable), ORG Butyrospermum parkii (Shea) Butter, Hippophae rahmnoides (Meadowfoam) Seed Oil, EcoCert Hydrogenated Palm (and) Palm Kernel Glycerides, EcoCert Sodium Stearoyl Lactylate, EcoCert Gluconodeltalactone, Allantoin, Vaccinium macrocarpon (Cranberry) Seed Oil, ORG Argania spinosa (Argan) Nut Oil, EcoCert Sodium Benzoate</t>
  </si>
  <si>
    <t xml:space="preserve">Lotion Base - Goat's Milk &amp; Honey</t>
  </si>
  <si>
    <t xml:space="preserve">1 Gal</t>
  </si>
  <si>
    <t xml:space="preserve">Maximum Fragrance: 4% (Follow IFRA Guidelines)</t>
  </si>
  <si>
    <t xml:space="preserve">Water, Glyceryl Stearate, Isopropyl Myristate, Caprylic/Capric Glyceride, Stearic Acid, Stearyl Alcohol, Cetearyl Alcohol, Ceteareth 20, Soybean Oil, Shea Butter, Dimethicone, Sunflower Oil, Aloe Barbadensis, Goat Milk Extract, Hydroxypropyl Trimonium Honey, Benzophenone, Methylparaben, Propylparabaen, DMDM Hydantoin, Triethanolamine Disodium EDTA.</t>
  </si>
  <si>
    <t xml:space="preserve">Plant Therapy (ID)</t>
  </si>
  <si>
    <t xml:space="preserve">Unscented Lotion with Aloe and Shea, Bulk</t>
  </si>
  <si>
    <t xml:space="preserve">'this lotion can be used unscented or customized with essential oils' (no % stated)</t>
  </si>
  <si>
    <t xml:space="preserve">Aloe Barbadensis (Aloe Vera) Leaf Juice, Aqua (Water), Isopropyl Palmitate, Helianthus Annuus (Sunflower) Seed Oil, Glyceryl Stearate, Cetyl Alcohol, Stearic Acid, Glycerin, Phenoxyethanol, Butyrospermum Parkii (Shea) Butter, Simmondsia Chinensis (Jojoba) Seed Oil, Panthenol, Xanthan Gum, Tocopheryl Acetate (Vitamin E), Camellia Sinensis (Green Tea) Leaf Extract, Ethylhexylglycerin</t>
  </si>
  <si>
    <t xml:space="preserve">MakingCosmetics (WA)</t>
  </si>
  <si>
    <t xml:space="preserve">Hydro Spray Lotion Base</t>
  </si>
  <si>
    <t xml:space="preserve">5Gal / 19L</t>
  </si>
  <si>
    <t xml:space="preserve">Can be customized further by adding up to 5% (volume percentage) of additional liquid ingredients, avoid adding acids.</t>
  </si>
  <si>
    <t xml:space="preserve">Water (Aqua), Cocos Nucifera (Coconut) Oil, Glycerin, Hamamelis Virginiana (Witch Hazel) Water, Cetearyl Alcohol, Polysorbate 60, Simmondsia Chinensis (Jojoba) Seed Oil, Aloe Barbadensis (Aloe Vera) Leaf Juice, Rosa Damascena (Rose) Flower Water, Salix Alba (White Willow) Bark Extract, Tocopherol, Melia Azadirachta (Neem) Seed Oil, Rosmarinus Officinalis (Rosemary) Leaf Extract, Xanthan Gum, Polysorbate 80, Alcohol, Phenoxyethanol, Tetrasodium Glutamate Diacetate, Helianthus Annuus (Sunflower) Seed Oil</t>
  </si>
  <si>
    <t xml:space="preserve">Texas Natural Supply (TX)</t>
  </si>
  <si>
    <t xml:space="preserve">Hemp Lotion</t>
  </si>
  <si>
    <t xml:space="preserve">576 oz Net Wt ( 36 lbs ) 5 Gallons</t>
  </si>
  <si>
    <t xml:space="preserve">Recommended Modification Tolerances: 1% - 50% Water Based Ingredients. 1% - 8% Oil Based Ingredients All modifications should be done incrementally and in small batches to establish desired results.</t>
  </si>
  <si>
    <t xml:space="preserve">Water, Hemp Seed Oil - Unrefined, Shea Butter, Aloe Vera Juice, Natural Vegetable Emulsifying Wax, Vegetable Stearic Acid, Vegetable Glycerin, Silver Dihydrogen Citrate.</t>
  </si>
  <si>
    <t xml:space="preserve">Avocado Lotion</t>
  </si>
  <si>
    <t xml:space="preserve">Water, Aloe Vera Juice, Avocado Oil, Shea Butter, Natural Vegetable Emulsifying Wax, Vegetable Stearic Acid, Vegetable Glycerin, Silver Dihydrogen Citrate</t>
  </si>
  <si>
    <t xml:space="preserve">Baby Lotion Base - All Natural</t>
  </si>
  <si>
    <t xml:space="preserve">576 oz Net Wt. (36 lbs) 5 Gallons</t>
  </si>
  <si>
    <t xml:space="preserve">Water, Cottonseed Oil, Aloe Vera Juice, Natural Emulsifying Wax, Vegetable Stearic Acid, Vegetable Glycerin, Silver Dihydrogen Citrate</t>
  </si>
  <si>
    <t xml:space="preserve">Body Lotion 1 - All Natural</t>
  </si>
  <si>
    <t xml:space="preserve">Water, Aloe Vera Juice, MSM, Rosehip Seed Oil, Kelp Extract, Vegetable Glycerin, Castor, Rosemary Extract, Wheat Germ Oil, Vegetable Stearic Acid, Natural Emulsifying Wax, Silver Dihydrogen Citrate</t>
  </si>
  <si>
    <t xml:space="preserve">Body Lotion 2 - All Natural</t>
  </si>
  <si>
    <t xml:space="preserve">Water, Aloe Vera Juice, Safflower Oil, Natural Vegetable Emulsifying Wax, Shea Butter, Cocoa Butter, Vegetable Glycerin, Vegetable Stearic Acid, Silver Dihydrogen Citrate.</t>
  </si>
  <si>
    <t xml:space="preserve">Body Lotion 3 - All Natural</t>
  </si>
  <si>
    <t xml:space="preserve">Water, Aloe Vera Juice, Safflower Oil, Natural Vegetable Emulsifying Wax, Shea Butter, Cellulose, Vegetable Glycerin, Witch Hazel Hydrolsol, Vegetable Stearic Acid, Silver Dihydrogen Citrate.</t>
  </si>
  <si>
    <t xml:space="preserve">Body Lotion 4 - All Natural</t>
  </si>
  <si>
    <t xml:space="preserve">Water, Aloe Vera Juice, Safflower Oil, Natural Vegetable Emulsifying Wax, Kokum Butter, Cellulose, Vegetable Glycerin, Witch Hazel Hydrolsol, Vegetable Stearic Acid, Silver Dihydrogen Citrate.</t>
  </si>
  <si>
    <t xml:space="preserve">Body Lotion 5 - All Natural</t>
  </si>
  <si>
    <t xml:space="preserve">576 oz Net Wt. ( 36 lbs ) 5 Gallons</t>
  </si>
  <si>
    <t xml:space="preserve">Water, Shea, Rice Bran Oil, Vegetable Glycerin, Aloe Vera, Stearic Acid, Emulsifying Wax, Silver Dihydrogen Citrate</t>
  </si>
  <si>
    <t xml:space="preserve">Goat Milk Lotion - Colloidal Oatmeal &amp; Honey</t>
  </si>
  <si>
    <t xml:space="preserve">Recommended Modification Tolerances: 1% - 50% for Water Based Ingredients. 1% - 8% for Oil Based Ingredients All modifications should be done incrementally and in small batches to establish desired results.</t>
  </si>
  <si>
    <t xml:space="preserve">Water, Goat Milk, Safflower Oil, Shea Butter, Natural Vegetable Emulsifying Wax, Colloidal Oatmeal, Vegetable Stearic Acid, Aloe Vera Juice, Vegetable Glycerin, Honey, Silver Dihydrogen Citrate</t>
  </si>
  <si>
    <t xml:space="preserve">Goat Milk Lotion</t>
  </si>
  <si>
    <t xml:space="preserve">Water, Goat Milk, Safflower Oil, Shea Butter, Natural Vegetable Emulsifying Wax, Vegetable Stearic Acid, Aloe Vera Juice, Vegetable Glycerin, Silver Dihydrogen Citrate</t>
  </si>
  <si>
    <t xml:space="preserve">MCT Lotion (Fractionated Coconut)</t>
  </si>
  <si>
    <t xml:space="preserve">Water, Fractionated Coconut Oil, Safflower Oil, Aloe Vera Juice, Natural Vegetable Emulsifying Wax, Vegetable Stearic Acid, Vegetable Glycerin, Silver Dihydrogen Citrate</t>
  </si>
  <si>
    <t xml:space="preserve">MSM Lotion</t>
  </si>
  <si>
    <t xml:space="preserve">Water, Aloe Vera Juice, MSM, Vegetable Glycerin, Shea Butter, Safflower, Vegetable Stearic Acid, Natural Emulsifying Wax, Hyaluronic Acid, Silver Dihydrogen Citrate</t>
  </si>
  <si>
    <t xml:space="preserve">Olive Lotion Base</t>
  </si>
  <si>
    <t xml:space="preserve">Water, Olive Oil, Natural Vegetable Emulsifying Wax, Vegetable Stearic Acid, Olive Squalane, Olive Leaf Extract, Vegetable Glycerin, Silver Dihydrogen Citrate</t>
  </si>
  <si>
    <t xml:space="preserve">Pure Essential Supply</t>
  </si>
  <si>
    <t xml:space="preserve">Concentrated Standard Lotion Base - Paraben Free</t>
  </si>
  <si>
    <t xml:space="preserve">36 pack (36 lb)</t>
  </si>
  <si>
    <t xml:space="preserve">Simply add water to achieve your desired consistency, then customize with your favorite fragrance or essential oils. One pound of concentrate yields 26-40 oz of finished lotion... We suggest you do not alter this lotion base by adding additional oils or butters.</t>
  </si>
  <si>
    <t xml:space="preserve">Distilled Water, Aloe Vera, Sunflower Oil, Jojoba Oil, Meadowfoam Oil, Stearic Acid (plant based), Soya Oil, Cetyl Alcohol, Emulsifying Wax, Veg. Glycerin, Palmitic Acid, Tocopherol, Potassium Sorbate, Vitamin C, Citric Acid, Propylene Glycol (and) Diazolidinyl Urea (and) Iodopropynyl Butylcarbamate (Germall Plus)</t>
  </si>
  <si>
    <t xml:space="preserve">Body Lotion ANTIOX</t>
  </si>
  <si>
    <t xml:space="preserve">40lbs / 18kg</t>
  </si>
  <si>
    <t xml:space="preserve">Can be customized further by adding up to 10% (volume percentage) of additional liquid ingredients. Avoid acids. If needed, you may incorporate GelMaker EMU in order to make the lotion thicker.</t>
  </si>
  <si>
    <t xml:space="preserve">Water, *Helianthus Annuus (Sunflower) Seed Oil, Glycerin, Octyl Palmitate, Caprylic/Capric Triglyceride, Glyceryl Stearate, Cetyl Alcohol, Stearic Acid, Phenoxyethanol, *Butyrospermum Parkii (Shea) Butter, *Aloe Barbadensis Leaf Juice, Ethylhexylglycerin, Carbomer, Tocopherol, 3-O-Ethyl Ascorbic Acid, Pichia/Resveratrol Ferment Extract, *Camellia Sinensis (Green Tea) Leaf Extract, *Theobroma Cacao (Cocoa) Seed Butter, Allantoin, Panthenol, Lavandula Angustifolia (Lavender) Flower/Leaf/Stem Extract (and) Chamomile Recutita (Matricaria) Flower Extract (and) Camellia Sinensis (White Tea) Extract (and) Arnica Montana Flower Extract, *Rosa Canina (Rosehip) Fruit Oil, *Argania Spinosa Kernel Oil, Ascorbic Acid. *Certifed Organic Ingredient</t>
  </si>
  <si>
    <t xml:space="preserve">AHA Skin Rejuvenating Lotion 15</t>
  </si>
  <si>
    <t xml:space="preserve">Aloe barbadensis (Aloe Vera) Leaf Juice, Lactic Acid, Emulsifying Wax NF, Sodium Lactate, Stearic Acid, Corylus avellana (Hazelnut) Oil, Glycerin, Simondsia chinensis (Jojoba) Seed Oil, Butyrospermum parkii (Shea) Seed Butter, Prunus amygdalis var.Dulcis (Sweet Almond) Seed Oil, Glycolic Acid, Hydrolyzed Wheat Protein, Phenoxyethanol, Caprylyl Glycol, Sorbic Acid, Allantoin.</t>
  </si>
  <si>
    <t xml:space="preserve">Arnica Lotion</t>
  </si>
  <si>
    <t xml:space="preserve">Water, Cocoa Butter, Mango Butter, Arnica Oil, MSM, Natural Emulsifying Wax, Safflower Oil, Vegetable Glycerin, Vegetable Stearic Acid, Silver Dihydrogen Citrate</t>
  </si>
  <si>
    <t xml:space="preserve">Lotion Base - Satin and Silk</t>
  </si>
  <si>
    <t xml:space="preserve">Maximum Fragrance: 4% (Follow IFRA Guidelines) ... If more than 5% additives are incorporated into the base, the current preservative system will be diluted and additional preservative will be required.</t>
  </si>
  <si>
    <t xml:space="preserve">Water, Glycerol Sterarate, Isopropyl Myristate, Cetearyl Alcohol, Ceteareth 20, Caprylic/Capric Glycerides, Dimethicone, Stearyl Alcohol, Soybean Oil, Shea Butter, Sunflower Oil, Hydrolyzed Silk, Aloe Barbadensis, Disodium EDTA, Diazolidinyl Urea, Benzophenone 4, Iodopropynyl Butylcarbamate, Triethanolamine.</t>
  </si>
  <si>
    <t xml:space="preserve">Lotion Base - Shea Butter &amp; Aloe</t>
  </si>
  <si>
    <t xml:space="preserve">Water, Glyceryl Stearate, Isopropyl Myristate, Caprylic/Capric Triglycerides, Stearic Acid, Cetearyl Alcohol (and) Ceteareth 20, Shea Butter, Dimethicone, Sunflower Oil, Aloe Barbadensis, Disodium EDTA, Benzophenone-4, Iodopropynyl Butylcarbamate, DMDM Hydantoin, Triethanolamine.</t>
  </si>
  <si>
    <t xml:space="preserve">Moisture Renewal Hand &amp; Body Lotion</t>
  </si>
  <si>
    <t xml:space="preserve">Purified Water (and) Glycerin (Vegetable) (and) Calendula officinalis Flower Extract, Carthamus tinctorius (Safflower) Liposome, Cetearyl Alcohol, Glyceryl Stearate, Caprylic Capric Triglycerides,Persea americana (Avocado) Fruit Oil (and) Simondsia chinensis (Jojoba) Seed Oil (and) Oenothera biennis (Evening Primrose) Seed Oil, Sodium Lauroyl Lactylate, Butyrospermum parkii (Shea) Butter, Panthenol (ProVitamin B5), Populouos tremoloides (Aspen) Bark Extract, Caprylic Capric Triglycerides, Myristyl Myristate, Cetyl Esters (Vegetable), Sodium Stearoyl Lactylate, Avena sativa (Oat) Kernel Flour, Hydrolyzed Quinoa Protein, Allantoin, Daucus carota (Carrot) CO2 Extract, Hippophae rhamnoides (Seabuckthorne) CO2 Extract, Rubus Idaeus (Red Raspberry) Seed Oil, Mixed Tocotrienols(Vitamin E)</t>
  </si>
  <si>
    <t xml:space="preserve">Mountain Rose Herbs (OR)</t>
  </si>
  <si>
    <t xml:space="preserve">Unscented Lotion Base</t>
  </si>
  <si>
    <t xml:space="preserve">1 gal.</t>
  </si>
  <si>
    <t xml:space="preserve">This mild daily use lotion can be used as an unscented moisturizer for the face and body, or you may blend in up to 2% of your favorite essential oil or fragrance oil blends.</t>
  </si>
  <si>
    <t xml:space="preserve">Organic aloe vera leaf juice, grape seed oil, squalane oil (olive derived), glycerin, daikon seed extract, cetearyl alcohol, sodium stearoyl lactylate, amber extract, L-Carnitine, glyceryl stearate, panthenol DL, propanediol, ethylhexyl glycerin, and potassium sorbate.</t>
  </si>
  <si>
    <t xml:space="preserve">Acne Solutions - Lotion</t>
  </si>
  <si>
    <t xml:space="preserve">Aloe barbadensis (Aloe Vera) Leaf Juice, Caprylic Capric Triglycerides, Niacinamide, Populous tremoloides (Aspen) Bark Extract, Cetearyl Alcohol, Myristyl Myristate, Panthenol (ProVitamin B5), Sodium Stearoyl Lactylate, Sodium Hyaluronate (Hyaluronic Acid),Glyceryl Stearate, Allantoin</t>
  </si>
  <si>
    <t xml:space="preserve">OleAveena Skin Soothing Body Lotion</t>
  </si>
  <si>
    <t xml:space="preserve">180 lb</t>
  </si>
  <si>
    <t xml:space="preserve">Add up to 1.0% Fragrance</t>
  </si>
  <si>
    <t xml:space="preserve">ORG Aloe barbadensis (Aloe Vera) Leaf Juice, Olea europeae (Olive) Fruit Oil, Sodium Lactate, EcoCert Cetearyl Olivate, EcoCert Sorbitan Olivate, Aveena sativa (Oat) Kernel Extract, Oat Beta Glucan, Aveena sativa (Oat) Kernel Flour, EcoCert Hydrogenated Olea europaea (Olive Oil), EcoCertOlea europaea (Olive Oil) Unsaponifiables, Caprylic Capric Triglycerides, Calendula officinalis Flower Extract, Anthenis nobilis (Chamomile) Flower Extract, Chondrus crispus (Irish Moss) Gum, Aveena sativa (Oat) Amino Acids, Squalane (Olive), EcoCert Gluconolactone, Vaccinium macrocarpon (Cranberry) Seed Oil, Tocopherol Acetate (Vitamin E), EcoCert Sodium Benzoate</t>
  </si>
  <si>
    <t xml:space="preserve">Oil Free Day Lotion</t>
  </si>
  <si>
    <t xml:space="preserve">ORG Aloe barbadensis (Aloe Vera) Leaf Juice, ORG Anthenis nobilis (Chamomile) Extract, Caprylic Capric Triglycerides, EcoCert Cetearyl Alcohol, Aveena sativa (Oat) Kernel Powder, EcoCert Sodium Stearoyl Lactylate, Myristyl Myristate, Sodium Hyaluronate (Hyaluronic Acid), Panthenol (ProVitamin B5), EcoCert Glyceryl Stearate, EcoCert Gluconolactone, Allantoin, EcoCert Sodium Benzoate</t>
  </si>
  <si>
    <t xml:space="preserve">Replenish Anti-Aging Hand Lotion</t>
  </si>
  <si>
    <t xml:space="preserve">Aloe barbadensis (Aloe Vera) leaf juice, Propanediol (Corn) Sugar Fermentation, Hydrolyzed Avena sativa (Oat) Powder, Niacinamide, Caprylic Capric Triglycerides, Cetearyl Alcohol, Hydrolyzed Cucurbita pepo (Pumpkin) Seedcake, Sodium Stearoyl Lactylate, Garcinia indica (Kokum) Nut Butter, Butyrosperumum parkii (Shea) Nut Butter, Lactic Acid (AHA), Glyceryl Stearate, Gluconolactone, Argania spinosa (Argan) Nut Oil, Allantoin, Phospholipid (and) Ascorbyl Palmitate (Vitamin C) (and) Tocopherol Acetate (Vitamin E) Encapsulation, Elaeis guineensis (Red Palm) Fruit Oil, Sodium Benzoate, Calendula officinalis (and) Hippophae rhamnoides (Seabuckthorne) Berry (and) Daucus carota (Carrot) Root CO2 Extracts</t>
  </si>
  <si>
    <t xml:space="preserve">Soothing &amp; Hydrating Body Lotion (Gallon)</t>
  </si>
  <si>
    <t xml:space="preserve">Fragrance option only: 17 house scents +$15.00, Fragrance-Free +$5.00, 'Will Ship My Own (No more than 2)' +$5.00. Q&amp;A: "Aside from the 'select customizations' offered under each product, we offer specialty requests if you are ordering 400 units or more of the SAME product."</t>
  </si>
  <si>
    <t xml:space="preserve">Distilled Water, Glycerin, Bisabolol, Xanthan Gum, Sodium Citrate, Gluconolactone, Cetearyl Alcohol, Cetearyl Glucoside, Cetearyl Alcohol, Simmondsia Chinensis (Jojoba) Seed Oil, Vitis Vinifera (Grape) Seed Oil, Theobroma Cacao (Cocoa) Seed Butter, Actinidia Chinensis (Kiwi) Fruit Extract, Withania Somnifera (Ashwagandha) Root Extract, Phenoxyethanol.</t>
  </si>
  <si>
    <t xml:space="preserve">Nourishing Body Lotion (Gallon)</t>
  </si>
  <si>
    <t xml:space="preserve">50 gal drum</t>
  </si>
  <si>
    <t xml:space="preserve">Fragrance option only: house scents +$15.00 (Fresh Lemonade +$10.00), 'Will Ship My Own (No more than 2)' +$10.00 on gallon page (+$5.00 on drum page); no Fragrance-Free option listed. Q&amp;A: "Aside from the 'select customizations' offered under each product, we offer specialty requests if you are ordering 400 units or more of the SAME product."</t>
  </si>
  <si>
    <t xml:space="preserve">Distilled Water, Caprylic/Capric Tryglyceride, Vegetable Gylcerin, Cetearyl Alcohol, Cetereath 20, Butylene Glycol, Behentrimonium Methosulfate (and) Cetyl Alcohol, C12-15 Akyl Benzoate, C14-22 Alcohol, C1-20 Akyl Glucoside, Lanolin Alcohol, Phenoxyethanol, Sorbic Acid, Caprylyl Glycol, Cyclomethicone, Dimethicone, Chamomille Recutita (Matricaria) Flower Extract,  Withania Somnifera (Ashwaghandha) Extract, Hydrolyzed Collagen Protein</t>
  </si>
  <si>
    <t xml:space="preserve">Moisturizing Lotion (50 Gallon Drum)</t>
  </si>
  <si>
    <t xml:space="preserve">(no 1–5 gal size)</t>
  </si>
  <si>
    <t xml:space="preserve">200 gallon</t>
  </si>
  <si>
    <t xml:space="preserve">Water, Cetearyl Alcohol, Ceteareth-20, Dimethicone, Mineral Oil, Glycerin, Petrolatum, Triisopropanolamine, Methylparaben, Propylparaben, Carbomer, DI-C12-15 Alkyl Fumarate, Tocopheryl Acetate, Oenothera Biennis (Evening Primrose) Oil, DMDM Hydantoin</t>
  </si>
  <si>
    <t xml:space="preserve">Jedwards International (bulknaturaloils.com) (MA)</t>
  </si>
  <si>
    <t xml:space="preserve">Stephenson Lotion Base - Cosmetic</t>
  </si>
  <si>
    <t xml:space="preserve">25 kg x4+ (each)</t>
  </si>
  <si>
    <t xml:space="preserve">Manufacturers may add up to 3% additives such as essential oils, fragrances, or color additives, for a custom-contracted moisturizer.</t>
  </si>
  <si>
    <t xml:space="preserve">Stephenson Lotion Base - Low Viscosity (Cosmos Compliant)</t>
  </si>
  <si>
    <t xml:space="preserve">Manufacturers may opt to add up to 0.5% of essential oils for a desired custom end-product.</t>
  </si>
  <si>
    <t xml:space="preserve">Body cream</t>
  </si>
  <si>
    <t xml:space="preserve">Unscented Body Butter (water-based, wholesale)</t>
  </si>
  <si>
    <t xml:space="preserve">Purified Water, Coconut Oil, High Oleic Sunflower Oil, Cocoa Butter, Extra Virgin Olive Oil, Emulsifying Wax, Glyceryl Monostearate, Shea Butter, Stearic Acid, Jojoba Oil, Cetyl Alcohol, Carbomer, Optiphen Plus, Fragrance</t>
  </si>
  <si>
    <t xml:space="preserve">Aromaland Rich Body Cream</t>
  </si>
  <si>
    <t xml:space="preserve">Water, Glycerin, Stearic Acid, Myristyl Myristate, Glyceryl Stearate, Cetearyl Alcohol, Butyrospermum Parkii (Shea) Butter, Ceteareth-20, Helianthus Annuus (Sunflower) Seed Oil, Cetyl Alcohol, Phenoxyethanol, Acrylates/C10-30 Alkyl Acrylate Crosspolymer, Ethylhexylglycerin, Sodium Hydroxide.</t>
  </si>
  <si>
    <t xml:space="preserve">Organic Hand &amp; Body Cream (unscented base)</t>
  </si>
  <si>
    <t xml:space="preserve">Category page: 'Just add 1-2 drops of fragrance or essential oil per ounce of lotion base' (no max % on product page)</t>
  </si>
  <si>
    <t xml:space="preserve">Aqua (Deionized Water) infusion of Certified Organic botanical extracts of Lavandula angustifolia, Matricaria recutita (Chamomile), Calendula officinalis, Certified Organic Aloe Barbadensis, Certified Organic Helianthus annuus(Sunflower Oil), Certified Organic Butyrospermun parkii (Shea Butter), Certified Organic Olea europaea (Olive Oil), Certified Organic Linum usitatissimum (Flax Seed Oil), Certified Organic Simmondsia chinensis (Jojoba Oil), Sesamum Indicum (Organic Sesame Oil), Octyl Palmitate, Glycerin, Glyceryl Stearate, Cetyl Alcohol, Stearyl Alcohol, Ceteareth-20, Tocopherol (Vitamin E), Carbopol, Dimethicone, Triethanolamine(pH neutralizer), Phenoxyethanol, Ethylhexylglycerin</t>
  </si>
  <si>
    <t xml:space="preserve">Thick Body Cream, Unscented</t>
  </si>
  <si>
    <t xml:space="preserve">* Aloe barbadensis leaf juice , * Ricinus Communis (castor oil), * Olea Europaea (olive oil), * Simmondsia Chinensis (jojoba) oil, ^ Glyceryl Stearate, and Cetearyl Alcohol, Sodium Stearoyl Lactylate, * vegetable glycerin, palm stearic acid, allantoin, hydrolyzed oat protein, zinc oxide, kaolin clay, vitamin E acetate, Prunella vulgaris (heal all) extract, rosemary seed extract, propanediol, ethylhexyl glycerin, and potassium sorbate.</t>
  </si>
  <si>
    <t xml:space="preserve">Aromaland Body Butter - Natural - Aroma Free (R)</t>
  </si>
  <si>
    <t xml:space="preserve">Water, Butyrospermum Parkii (Shea) Butter, Glycerin, Helianthus Annuus (Sunflower) Seed Oil, Myristyl Myristate (from coconut oil), Glyceryl Stearate, Cetearyl Alcohol, Stearic Acid, Ceteareth-20, Phenoxyethanol, Ethylhexylglycerin.</t>
  </si>
  <si>
    <t xml:space="preserve">Souffle Moisture</t>
  </si>
  <si>
    <t xml:space="preserve">Water, Aloe Barbadensis Leaf Juice, Helianthus Annuus (Sunflower) Seed Oil, Isopropyl Palmitate, Glyceryl Stearate SE, Cetyl Alcohol, Stearic Acid, Phenoxyethanol, Glycerin, Acrylates/C10-30 Alkyl Acrylate Crosspolymer, Xanthan Gum, Butyrospermum Parkii (Shea) Butter, Panthenol, Simmondsia Chinensis (Jojoba) Seed Oil, Tocopheryl Acetate, Sodium Hydroxide, Ethylhexylglycerin, Camellia Sinensis (Green Tea) Leaf Extract, Potassium Sorbate, Sodium Benzoate, Centella Asiatica Extract, Equisetum Arvense Extract, Geranium Maculatum Extract, Taraxacum Officinale (Dandelion) Root Extract - November 2025</t>
  </si>
  <si>
    <t xml:space="preserve">Basic Body Cream Base</t>
  </si>
  <si>
    <t xml:space="preserve">Deionized Water, Cetearyl Alcohol, Cetyl Alcohol, Glyceryl Stearate SE, Isopropyl Myristate, Polysorbate 60, Aloe Barbadensis (Aloe Vera) Leaf Extract, Tetrasodium EDTA, Phenoxyethanol, Caprylyl Glycol, Hexylene Glycol, Ethylhexylglycerin</t>
  </si>
  <si>
    <t xml:space="preserve">Stephenson Body Butter</t>
  </si>
  <si>
    <t xml:space="preserve">10 lbs (4.5 kg)</t>
  </si>
  <si>
    <t xml:space="preserve">10 lbs x20 (each $40.50)</t>
  </si>
  <si>
    <t xml:space="preserve">'may be used with added colors or essential oils'; by warming up this product, you can easily add in ingredients of your choice (no % given)</t>
  </si>
  <si>
    <t xml:space="preserve">Avocado Body Butter Base</t>
  </si>
  <si>
    <t xml:space="preserve">Deionized Water, Persea Gratissima (Avocado) Oil, Glycerin, Stearic Acid, Cetyl Alcohol, Dimethicone, Glyceryl Stearate SE, PEG-100 Stearate, Oryza Sativa (Rice) Bran Extract, Rosmarinus Officinalis (Rosemary) Leaf Extract, Helianthus Annuus (Sunflower) Extract, Tocopherol, Panthenol, Allantoin, Carbomer, Triethanolamine, Phenoxyethanol, Hexylene Glycol, Caprylyl Glycol, Ethylhexylglycerin</t>
  </si>
  <si>
    <t xml:space="preserve">Silky Body Butter Lotion Base Unscented</t>
  </si>
  <si>
    <t xml:space="preserve">Water, Isopropyl Myristate, Beeswax, Stearic Acid, Cetearyl Alcohol, Sunflower Oil, Polysorbate 60, Sodium Borate, Disodium Propylparaben, Methylparaben, Diazolidinyl Urea, Propylene Glycol.</t>
  </si>
  <si>
    <t xml:space="preserve">Luxury Hand &amp; Body Cream</t>
  </si>
  <si>
    <t xml:space="preserve">Water, Stearic Acid, Propylene Glycol, Isopropyl Palmitate, Cetyl Alcohol, Glycerol Sterate, Lanolin, Polymethoxy Bicyclic Oxazolidine, Allantoin, Tocopheryl Acetate, Aloe Barbadensis Leaf Juice, Methylparaben, Potassium Hydroxide, Chloroxylenol, Propylparaben, Sodium Hydroxide</t>
  </si>
  <si>
    <t xml:space="preserve">Premium Concentrate Cream - Clearance (clearance, limited)</t>
  </si>
  <si>
    <t xml:space="preserve">up to 55% additional ingredients by final weight (same formula as Premium Concentrate Cream)</t>
  </si>
  <si>
    <t xml:space="preserve">Water (Aqua), Prunus Amygdalus Dulcis (Sweet Almond) Oil, Emulsifying Wax (Cetearyl Alcohol, Polysorbate 60), Stearic Acid, Glycerin, Phenoxyethanol, Tocopherol, ButyrospermumParkii (Shea) Butter, Simmondsia Chinensis (Jojoba) Seed Oil, Persea Gratissima (Avocado) Oil, Aloe Barbadensis (Aloe Vera) Leaf Juice, Salix Alba (White Willow) Bark Extract, Melia Azadirachta (Neem) Seed Oil, Helianthus Annuus (Sunflower) Seed Oil, Rosmarinus Officinalis (Rosemary) Leaf Extract, Lecithin, Xanthan Gum, Alcohol, Carbomer, Tetrasodium Glutamate Diacetate</t>
  </si>
  <si>
    <t xml:space="preserve">Whipped Body Frosting Base</t>
  </si>
  <si>
    <t xml:space="preserve">Deionized Water, Carthamus Tinctorius (Safflower) Seed Oil, Glycerin, Butylene Glycol, Stearic Acid, Cetyl Alcohol, Glyceryl Stearate SE, PEG-100 Stearate, Dimethicone, Allantoin, Panthenol, Aloe Barbadensis (Aloe Vera) Leaf Extract, Organic Calendula Officinalis (Marigold) Flower Extract, Chamomilla Recutita (Chamomile) Flower Extract, Cucumis Sativus (Cucumber) Fruit Extract, Lavandula Angustifolia (Lavender) Extract, Oryza Sativa (Rice) Bran Extract, Rosmarinus Officinalis (Rosemary) Leaf Extract, Helianthus Annuus (Sunflower) Extract, Tocopherol, Carbomer, Triethanolamine, Phenoxyethanol, Caprylyl Glycol, Hexylene Glycol, Ethylhexylglycerin</t>
  </si>
  <si>
    <t xml:space="preserve">Unscented Body Butter / Heavy Cream Base</t>
  </si>
  <si>
    <t xml:space="preserve">55 Gallon - $1905.46 after discount</t>
  </si>
  <si>
    <t xml:space="preserve">The Body Butter / Heavy Cream base does not need to be diluted and is great for people who want to add their own special ingredients or simply use as is.</t>
  </si>
  <si>
    <t xml:space="preserve">Deionized Water, Mineral Oil, Isopropyl Myristate, Cetyl Alcohol, Glycerol Stearate, Stearic Acid, Glycerin, Propylene Glycol, Cetereth-20, Carbomer, Aloe Vera, Disodium EDTA, Dimethicone, Petrolatum, Methylparaben, Triethanolamine, Propylene Glycol (and) Diazolidinyl Urea (and) Iodopropynyl Butylcarbamate, Proplyparaben, Beeswax</t>
  </si>
  <si>
    <t xml:space="preserve">Smoothie Crème</t>
  </si>
  <si>
    <t xml:space="preserve">Aloe Barbadensis Leaf Juice, Water, Helianthus Annuus (Sunflower) Seed Oil, Prunus Amygdalus Dulcis (Sweet Almond) Oil, Isopropyl Palmitate, Cetyl Alcohol, Glyceryl Stearate SE, Glycerin, Stearic Acid, Ethylhexyl Palmitate, Glyceryl Stearate, Camellia Sinensis (Green Tea) Leaf Extract, Cucurbita Pepo (Pumpkin) Fruit Extract, Passiflora Incarnata Extract, Centella Asiatica Extract, Equisetum Arvense Extract, Geranium Maculatum Extract, Taraxacum Officinale (Dandelion) Root Extract, Cocos Nucifera (Coconut) Oil, Simmondsia Chinensis (Jojoba) Seed Oil, Theobroma Cacao (Cocoa) Seed Butter, Butyrospermum Parkii (Shea) Butter, Aleurites Moluccanus Seed Oil, Cucurbita Pepo (Pumpkin) Seed Oil, Persea Gratissima (Avocado) Oil, Triticum Vulgare (Wheat) Germ Oil, Beeswax, Panthenol, Tocopheryl Acetate, Xanthan Gum, Sodium Carbomer, Ethylhexylglycerin, Phenoxyethanol. — September 2025</t>
  </si>
  <si>
    <t xml:space="preserve">Cream Base - Luxury Hand and Body</t>
  </si>
  <si>
    <t xml:space="preserve">Water, Stearic Acid, Propylene Glycol, Isopropyl Palmitate, Cetyl Alcohol, Glycerol Stearate, Lanolin, Polymethoxy Bicyclic Oxazolidine, Mineral Oil &amp; Lanolin Alcohol, Allantoin, Tocopheryl Acetate, Aloe Vera Gel, Methyl Paraben, Urea, Potassium Hydroxide, Chloroxylenol, Propyl Paraben, Sodium Hydroxide</t>
  </si>
  <si>
    <t xml:space="preserve">Unscented Body Butter Base (Stephenson Brand)</t>
  </si>
  <si>
    <t xml:space="preserve">40 lb ($5.63/lb)</t>
  </si>
  <si>
    <t xml:space="preserve">1200 lb ($5.25/lb after discount)</t>
  </si>
  <si>
    <t xml:space="preserve">It's pre-thickened, pre-preserved, and easy to use—just heat, add your choice of colors, fragrances, or essential oils, and create your own signature product.</t>
  </si>
  <si>
    <t xml:space="preserve">Aqua, Helianthus Annus (Sunflower) Seed Oil, Butyrospermum Parkii (Shea) Butter, Glyceryl Stearate, Theobroma Cocao (Cocoa) Seed Butter, Cetearyl Alcohol, Copernicia Cerifera (Carnauba) Wax, Coco-Glucoside, Phenoxyethanol, Benzoic Acid, Xanthan Gum, Dehydroacetic Acid.</t>
  </si>
  <si>
    <t xml:space="preserve">Aromaland Massage Creme - Aroma Free (R)</t>
  </si>
  <si>
    <t xml:space="preserve">Body Butter</t>
  </si>
  <si>
    <t xml:space="preserve">Aloe Barbadensis Leaf Juice, Water, Prunus Amygdalus Dulcis (Sweet Almond) Oil, Helianthus Annuus (Sunflower) Seed Oil, Glycerin, Cetyl Alcohol, Glyceryl Stearate, Ethylhexyl Palmitate, Isopropyl Palmitate, Cocos Nucifera (Coconut) Oil, Glyceryl Stearate SE, Stearic Acid, Phenoxyethanol, Theobroma Cacao (Cocoa) Seed Butter, Beeswax, Simmondsia Chinensis (Jojoba) Seed Oil, Xanthan Gum, Panthenol, Butyrospermum Parkii (Shea) Butter, Tocopheryl Acetate, Ethylhexylglycerin, Sodium Carbomer, Persea Gratissima (Avocado) Oil, Aleurites Moluccanus Seed Oil, Cucurbita Pepo (Pumpkin) Seed Oil, Triticum Vulgare (Wheat) Germ Oil, Camellia Sinensis (Green Tea) Leaf Extract, Centella Asiatica Extract, Geranium Maculatum Extract, Equisetum Arvense Extract, Taraxacum Officinale (Dandelion) Root Extract — May 2026</t>
  </si>
  <si>
    <t xml:space="preserve">Basic Concentrate Cream</t>
  </si>
  <si>
    <t xml:space="preserve">'Accepts essential oils, fragrance oils, herbal infusions, botanicals, extracts, vitamins, physical exfoliants, and other functional ingredients — maintain standard emulsion ratios when adding' / 'the emulsion (cetearyl alcohol/polysorbate 60) tolerates a high degree of post-addition without breaking' (no numeric cap) || NourishUs Scenting Guide (https://nourishusnaturals.com/blogs/nourishus-natur</t>
  </si>
  <si>
    <t xml:space="preserve">Water (Aqua), Cocos Nucifera (Coconut) Oil, Emulsifying Wax (Cetearyl Alcohol, Polysorbate 60), Stearic Acid, Phenoxyethanol, Tetrasodium Glutamate Diacetate, Xanthan Gum, Carbomer</t>
  </si>
  <si>
    <t xml:space="preserve">Body Butter WF</t>
  </si>
  <si>
    <t xml:space="preserve">Water, Aloe Barbadensis Leaf Juice, Helianthus Annuus (Sunflower) Seed Oil, Glycerin, Ethylhexyl Palmitate, Glyceryl Stearate, Cocos Nucifera (Coconut) Oil, Beeswax, Cetyl Alcohol, Theobroma Cacao (Cocoa) Seed Butter, Arnica Montana Flower Extract, Calendula Officinalis Flower Extract, Chamomilla Recutita (Matricaria) Flower Extract, Lavandula Angustifolia (Lavender) Flower Extract, Simmondsia Chinensis (Jojoba) Seed Oil, Calophyllum Inophyllum Seed Oil, Macadamia Ternifolia Seed Oil, Borago Officinalis Seed Oil, Linum Usitatissimum (Linseed) Seed Oil, Oenothera Biennis (Evening Primrose) Oil, Rosa Canina Seed Oil, Panthenol, Sodium Carbomer, Ethylhexylglycerin, Phenoxyethanol. — September 2025</t>
  </si>
  <si>
    <t xml:space="preserve">Tropical Whip Creme</t>
  </si>
  <si>
    <t xml:space="preserve">Water, Aloe Barbadensis Leaf Juice, Helianthus Annuus (Sunflower) Seed Oil, Prunus Amygdalus Dulcis (Sweet Almond) Oil, Glycerin, Cetyl Alcohol, Glyceryl Stearate, Stearic Acid, Stearyl Alcohol, Ethylhexyl Palmitate, Isopropyl Palmitate, Phenoxyethanol, Cocos Nucifera (Coconut) Oil, Glyceryl Stearate SE, Theobroma Cacao (Cocoa) Seed Butter, Beeswax, Simmondsia Chinensis (Jojoba) Seed Oil, Glyceryl Stearate Citrate, Xanthan Gum, Tocopheryl Acetate, Carbomer, Panthenol, Butyrospermum Parkii (Shea) Butter, Ethylhexylglycerin, Sodium Carbomer, Persea Gratissima (Avocado) Oil, Calophyllum Inophyllum Seed Oil, Propylene Glycol, Aleurites Moluccanus Seed Oil, Cucurbita Pepo (Pumpkin) Seed Oil, Triticum Vulgare (Wheat) Germ Oil, Camellia Sinensis (Green Tea) Leaf Extract, Morinda Citrifolia Fruit Extract, Centella Asiatica Extract, Equisetum Arvense Extract, Geranium Maculatum Extract, Taraxacum Officinale (Dandelion) Root Extract - November 2025</t>
  </si>
  <si>
    <t xml:space="preserve">Shea Hydration Crème</t>
  </si>
  <si>
    <t xml:space="preserve">Water, Aloe Barbadensis Leaf Juice, Butyrospermum Parkii (Shea) Butter, Helianthus Annuus (Sunflower) Seed Oil, Glycerin, Ethylhexyl Palmitate, Glyceryl Stearate, Cocos Nucifera (Coconut) Oil, Beeswax, Cetyl Alcohol, Theobroma Cacao (Cocoa) Seed Butter, Arnica Montana Flower Extract, Calendula Officinalis Flower Extract, Chamomilla Recutita (Matricaria) Flower Extract, Lavandula Angustifolia (Lavender) Flower Extract, Simmondsia Chinensis (Jojoba) Seed Oil, Calophyllum Inophyllum Seed Oil, Macadamia Ternifolia Seed Oil, Borago Officinalis Seed Oil, Linum Usitatissimum (Linseed) Seed Oil, Oenothera Biennis (Evening Primrose) Oil, Rosa Canina Seed Oil, Panthenol, Sodium Carbomer, Ethylhexylglycerin, Phenoxyethanol - October 2025</t>
  </si>
  <si>
    <t xml:space="preserve">BB Cream</t>
  </si>
  <si>
    <t xml:space="preserve">Basic Cream</t>
  </si>
  <si>
    <t xml:space="preserve">Customization Notes: Add essential oil blends, fragrance oils, or botanical extracts to create targeted product lines (e.g., men's grooming, sensitive skin, luxury body care). | Accepts functional ingredients such as extracts, vitamin blends, peptides, or specialty botanicals — test compatibility at your target use level. | Private-label ready as-is for brands wanting a straightforward, no-frills </t>
  </si>
  <si>
    <t xml:space="preserve">Aqua (Water), Cocos Nucifera (Coconut) Oil, Vitis Vinifera (Grape) Seed Oil, Stearic Acid, Glycerin, Emulsifying Wax (Cetearyl Alcohol, Polysorbate 60), Xanthan Gum, Phenoxyethanol, Tetrasodium Glutamate Diacetate</t>
  </si>
  <si>
    <t xml:space="preserve">Satin &amp; Silk Lotion Base (5 Gallon Bucket)</t>
  </si>
  <si>
    <t xml:space="preserve">On low heat, warm base to 120º F. Add cosmetic grade fragrance and FDA approved color additive. Scoop or pipe into container... Note: this base is too thick to be packaged in bottles.</t>
  </si>
  <si>
    <t xml:space="preserve">Water, Glyceryl Stearate, Cetearyl Alcohol (and) Ceteareth 20, Isopropyl Myristate, Caprylic/Capric Glycerides, Dimethicone, Stearyl Alcohol, Glycine Soja (Soybean) Oil, Butyrospermum Parkii (Shea) Butter, Phenoxyethanol, Helianthus Annuus (Sunflower) Seed Oil, Hydrolyzed Silk, Aloe Barbadensis Leaf Juice, Triisopropanolamine, Iodopropynyl Butylcarbamate</t>
  </si>
  <si>
    <t xml:space="preserve">Whipped Body Frosting With 7% Butters Base</t>
  </si>
  <si>
    <t xml:space="preserve">Deionized Water, Carthamus Tinctorius (Safflower) Seed Oil, Theobroma Cacao (Cocoa) Seed Butter, Glycerin, Butylene Glycol, Stearic Acid, Butyrospermum Parkii (Shea) Butter, Cetyl Alcohol, Glyceryl Stearate SE, PEG-100 Stearate, Dimethicone, Allantoin, Panthenol, Aloe Barbadensis (Aloe Vera) Leaf Extract, Organic Calendula Officinalis (Marigold) Flower Extract, Chamomilla Recutita (Chamomile) Flower Extract, Cucumis Sativus (Cucumber) Fruit Extract, Lavandula Angustifolia (Lavender) Extract, Oryza Sativa (Rice) Bran Extract, Rosmarinus Officinalis (Rosemary) Leaf Extract, Helianthus Annuus (Sunflower) Extract, Tocopherol, Carbomer, Triethanolamine, Phenoxyethanol, Caprylyl Glycol, Hexylene Glycol, Ethylhexylglycerin</t>
  </si>
  <si>
    <t xml:space="preserve">Basic Ultra Thick Cream</t>
  </si>
  <si>
    <t xml:space="preserve">Customization Notes: Highly receptive to essential oils, fragrance oils, botanicals, extracts, vitamins, and other functional ingredients | Can be used as-is for an ultra-simple, clean-label moisturizer, or heavily customized for targeted SKUs (e.g., muscle rub, night cream, hand cream, foot cream) | Private-label ready and proven as a workhorse base across indie beauty, spa, and CPG applications </t>
  </si>
  <si>
    <t xml:space="preserve">Water (Aqua), Cocos Nucifera (Coconut) Oil, Emulsifying Wax (Cetearyl Alcohol, Polysorbate 60), Stearic Acid, Tetrasodium Glutamate Diacetate, Xanthan Gum, Phenoxyethanol</t>
  </si>
  <si>
    <t xml:space="preserve">Pumpkin Body Custard Base</t>
  </si>
  <si>
    <t xml:space="preserve">4 Pack 8.5lb Gallons</t>
  </si>
  <si>
    <t xml:space="preserve">Deionized Water, Cetearyl Alcohol, Virgin Organic Cucurbita Pepo (Pumpkin) Seed Oil, Caprylic/Capric Triglycerides, Glyceryl Stearate SE, Cetyl Alcohol, C14-C22 Alkane, Polysorbate 60, Oryza Sativa (Rice) Bran Extract, Rosmarinus Officinalis (Rosemary) Leaf Extract, Helianthus Annuus (Sunflower) Extract, Tocopherol, Sodium Gluconate, Phenoxyethanol, Caprylyl Glycol, Hexylene Glycol, Ethylhexylglycerin</t>
  </si>
  <si>
    <t xml:space="preserve">Satin &amp; Silk Lotion</t>
  </si>
  <si>
    <t xml:space="preserve">Natural Goat's Milk Multi Base Lotion</t>
  </si>
  <si>
    <t xml:space="preserve">18 lb</t>
  </si>
  <si>
    <t xml:space="preserve">For 1 lb of base, add distilled water as follows—16 oz for heavy cream, 32 oz for light cream, 48 oz for lotion, 64 oz for light lotion, 96 oz for body milk, or 128 oz for body mist...Warm water to max 100°F, mix slowly until smooth, and add up to 3% fragrance, oils, or actives.</t>
  </si>
  <si>
    <t xml:space="preserve">Distilled Water, Sunflower Oil, Soya Oil, Vegetable Glycerin, Stearic Acid, Cetyl Alcohol, Emulsifying Wax, Palmitic Acid, Tocopherol (Vitamin E), Potassium Sorbate, Meadowfoam Oil, Jojoba Oil, Goat'S Milk, Aloe Vera, Vitamin C, Citric Acid, Germall Plus.</t>
  </si>
  <si>
    <t xml:space="preserve">SB Cream</t>
  </si>
  <si>
    <t xml:space="preserve">Natural Yogurt Lotion Base</t>
  </si>
  <si>
    <t xml:space="preserve">For 1 lb of base, add distilled water as follows—16 oz for heavy cream, 32 oz for light cream, 48 oz for lotion, 64 oz for light lotion, 96 oz for body milk, or 128 oz for body mist...Warm water to no more than 100°F, mix until smooth, and add up to 3% additional oils or fragrance as desired.</t>
  </si>
  <si>
    <t xml:space="preserve">Distilled Water, Sunflower Oil, Soya Oil, Vegetable Glycerin, Stearic Acid, Cetyl Alcohol, Emulsifying Wax, Palmitic Acid, Tocopherol (Vitamin E), Potassium Sorbate, Meadowfoam Oil, Jojoba Oil, Yogurt, Aloe Vera, Vitamin C, Citric Acid, Germall Plus.</t>
  </si>
  <si>
    <t xml:space="preserve">Soy Body Butter and Lotion Base</t>
  </si>
  <si>
    <t xml:space="preserve">Distilled Water, Sunflower Oil, Soya Oil, Vegetable Glycerin, Stearic Acid, Cetyl Alcohol, Emulsifying Wax, Palmitic Acid, Tocopherol (Vitamin E), Potassium Sorbate, Meadowfoam Oil, Jojoba Oil, Soya Milk, Aloe Vera, Vitamin C, Citric Acid, Germall Plus.</t>
  </si>
  <si>
    <t xml:space="preserve">Cream Base - Jojoba</t>
  </si>
  <si>
    <t xml:space="preserve">42 Lb</t>
  </si>
  <si>
    <t xml:space="preserve">385 Lb Drum</t>
  </si>
  <si>
    <t xml:space="preserve">Use with essential oils, fragrant oils and more to create your personal perfect cream. 5% to 8% is the maximum recommended</t>
  </si>
  <si>
    <t xml:space="preserve">Water, Mineral Oil, Cetyl Alcohol, Stearic Acid, Stearyl Alcohol, Isopropyl Palmitate, Cetearyl Alcohol, Cetereth-20, Propylene Glycol, Prunus Amygoalus Dulcis (Sweet Almond) Oil, Glycol Monostearate S/E, Phenoxy Ethanol, Caprylyl Glycol, Simmondsia Chinensis (Jojoba) Seed Oil</t>
  </si>
  <si>
    <t xml:space="preserve">Body Butter Cream Base with Organic Shea Butter</t>
  </si>
  <si>
    <t xml:space="preserve">373- pound drum</t>
  </si>
  <si>
    <t xml:space="preserve">This base can take up to 10% added ingredients, including your fragrance/essential oil. Standard fragrance loads for cosmetic bases is 1-2%. If you want a really strongly scented base, you could try up to 3%, but that will be very potent.</t>
  </si>
  <si>
    <t xml:space="preserve">Water (Aqua),  Aloe Barbadensis Leaf Juice (Aloe Barbadensis), Butyrospermum Parkii (Organic Shea) Butter, Glyceryl Stearate, Cetearyl Alcohol, Polysorbate-60, Glycerin (Vegetable Based),  Organic Jojoba Seed Oil (Simmondsia Chinensis), Vitamin E (Tocopherol), Helianthus Annuus (Organic Sunflower) Seed Oil,  Neem Seed Oil, Organic Evening Primrose Oil (Oenothera Biennis), Organic White Willow Bark Extract (Salix Alba), Witch Hazel Water (Hamamelis Virginiana),Provitamin B5 (DL-Panthenol), Hydrolyzed Jojoba Esters, Salix Alba (Willow) Bark Extract, Tocopherol, Alcohol (Organic), Sodium Stearoyl Lactylate, Cetyl Hydroxyethylcellulose, Isopropyl Palmitate, Sodium Phytate,  Citric Acid, Sodium Hydroxide, Isopropyl Alcohol, Propanediol, Tetrasodium Glutamate Diacetate, Phenoxyethanol.</t>
  </si>
  <si>
    <t xml:space="preserve">Herbal Aloe &amp; Shea Cream</t>
  </si>
  <si>
    <t xml:space="preserve">Customization Notes: Add essential oils or fragrance oils to create signature scent profiles for your brand | Layer in additional botanicals or functional ingredients (e.g., extracts, plant extracts) to differentiate your finished product | Private label ready — compatible with a wide range of packaging formats including jars, tubes, and pumps || NourishUs Scenting Guide (https://nourishusnaturals</t>
  </si>
  <si>
    <t xml:space="preserve">Water (Aqua), Butyrospermum Parkii (Shea) Butter, Helianthus Annuus (Sunflower) Seed Oil, Stearic Acid, Glycine Soja (Soybean) Oil, Cetearyl Alcohol, Cetyl Alcohol, Polysorbate 60, Glycerin, Aloe Barbadensis (Aloe Vera) Leaf Juice, Tocopherol, Chamomilla Recutita (Matricaria) Flower Extract, Calendula Officinalis (Calendula) Flower Extract, Potassium Sorbate, Alcohol, Phenoxyethanol, Caprylyl Glycol, Sorbic Acid</t>
  </si>
  <si>
    <t xml:space="preserve">Simply Natural Cream</t>
  </si>
  <si>
    <t xml:space="preserve">200 lb Drum</t>
  </si>
  <si>
    <t xml:space="preserve">Simply Natural Cream is also designed for the addition of, up to,10% water, and 2% oil, soluble ingredients</t>
  </si>
  <si>
    <t xml:space="preserve">ORG Aloe barbadensis (Aloe Vera) Leaf Juice, EcoCert Propanediol (Vegetable Emolient), Butyrospermum parkii (Shea) Butter, Helianthus annuus (Sunflower) Seed Oil, Cetearyl Alcohol, EcoCert Sodium Stearoyl Lactylate, EcoCert Glyceryl Stearate, EcoCert Gluconolactone, EcoCert Sodium Benzoate</t>
  </si>
  <si>
    <t xml:space="preserve">Smooth &amp; Firm Retouch Body Cream</t>
  </si>
  <si>
    <t xml:space="preserve">"Generally, use 0.25 - 1.00% of the total product weight." (DIY manual, fragrance/essential oil)</t>
  </si>
  <si>
    <t xml:space="preserve">Whipped Body Frosting</t>
  </si>
  <si>
    <t xml:space="preserve">Use unscented (as-is) or add Fragrance or Essential Oils at a ratio of up to 1%. Our water-soluble colorants blend in beautifully. This is a cold mix formula, so no heating is required. It is super easy to create your own lotion. Just add your scent or other additives directly to the base and hand stir at room temperature with a spatula. Easy to customize with additives such as shea, mango and coc</t>
  </si>
  <si>
    <t xml:space="preserve">Deionized Water, Carthamus Tinctorius Seed Oil, Glycerin, Butylene Glycol, Stearic Acid, Cetyl Alcohol, Glyceryl Stearate, PEG-100 Stearate, Dimethicone, Allantoin, Panthenol, Organic Aloe Barbadensis Leaf Extract, Organic Calendula Officinalis Flower Extract, Organic Chamomilla Recutita Flower Extract, Cucumis Sativus Fruit Extract, Lavandula Angustifolia Extract, Oryza Sativa Bran Extract, Rosmarinus Officinalis Leaf Extract, Helianthus Annuus Extract, Tocopherols, Carbomer, Triethanolamine, Phenoxyethanol, Caprylyl Glycol, Hexylene Glycol, Ethylhexylglycerin</t>
  </si>
  <si>
    <t xml:space="preserve">Extremely Moisturizing Body Cream</t>
  </si>
  <si>
    <t xml:space="preserve">Aloe barbadensis (Aloe Vera) Leaf Juice, Butyrospermum parkii (Shea) Seed Butter, Vitis vinifera (Grape) Seed Oil, Oryza sativa (Rice) Bran Oil, Limnanthes alba (Meadowfoam) Seed Oil, Glycerin, Emulsifying Wax NF, Stearic Acid, Sodium Lactate, Hydrolyzed Wheat Protein, Phenoxyethanol, Caprylyl Glycol, Sorbic Acid, Allantoin.</t>
  </si>
  <si>
    <t xml:space="preserve">Extremely Moisturizing Body Cream NG</t>
  </si>
  <si>
    <t xml:space="preserve">ORG Aloe barbadensis (Aloe Vera) Leaf Juice,Butyrospermum parkii (Shea) Nut Butter, Oryza sativa (Rice) Bran Oil, Propanediol (Vegetable), Emulsifying Wax NF, Limnanthes alba (Meadowfoam) Seed Oil, Glycerin, Stearic Acid (Palm),Sodium Lactate, ECOCERT Gluconolactone, Hydrolyzed Wheat Protein, Allantoin, ECOCERT Sodium Benzoate</t>
  </si>
  <si>
    <t xml:space="preserve">HYDRATING BODY CREAM</t>
  </si>
  <si>
    <t xml:space="preserve">Water, Cocos Nucifera (Coconut) Oil, Helianthus Annuus (Sunflower) Seed Oil, Palm Stearic Acid, Cetearyl Alcohol, Polysorbate 60, Kosher Vegetable Glycerin, Caprylic/Capric Triglycerides, Ethylhexylglycerin, Phenoxyethanol, Tocopheryl Acetate (Vitamin E)</t>
  </si>
  <si>
    <t xml:space="preserve">Cloud Cream Body Souffle Base</t>
  </si>
  <si>
    <t xml:space="preserve">Deionized Water, Glycerin, Prunus Dulcis (Sweet Almond) Kernel Oil, Stearic Acid, Cetearyl Alcohol, Cetyl Alcohol, Dimethicone, Glyceryl Stearate SE, PEG-100 Stearate, Polysorbate 60, Tocopheryl Acetate (Vitamin E Acetate), Aloe Barbadensis (Aloe Vera) Leaf Extract, Triethanolamine, BHT, Phenoxyethanol, Caprylyl Glycol, Hexylene Glycol, Ethylhexylglycerin</t>
  </si>
  <si>
    <t xml:space="preserve">Pampered Hands &amp; Feet</t>
  </si>
  <si>
    <t xml:space="preserve">ORG Aloe barbadensis (Aloe Vera) Leaf Juice, Butyrospermum parkii (Shea) Nut Butter, Behentrimonium Methosulfate, Virgin Olea europaea (Olive) Seed Oil (and) Theobroma grandiflorum (Capuacu) Nut Butter(and) Garcinia indica (Kokum) Nut Butter(and) Sodium Lactate (and) Caprylic Capric Triglycerides(and) Persea americana (Avocado) Fruit Oil (and) Calendula officinalis Leaf Extract (and) Hydrolyzed Avena sativa (Oat) Kernel Flour, Cetyl Esters Wax NF, Hydrolyzed Baobab Protein, Simmondsia chinensis (Jojoba) Seed Oil, EcoCert Gluconolactone, Allantoin, D Alpha Tocopherol (Vitamin E), Hippophae rhamnoides (Seabuckthorne) Berry CO2 Extract, Oenothera biennis (Evening Primrose) Seed CO2 Extract, Daucus carota (Carrot) Seed CO2 Extract, EcoCert Sodium Benzoate</t>
  </si>
  <si>
    <t xml:space="preserve">Medium Thick Body Cream</t>
  </si>
  <si>
    <t xml:space="preserve">'You may add fragrance, essential oils, extracts and extra oils not to exceed 10% or 12.8 Oz per gallon.'  Sitewide product-page block: 'All of our products are formulated so that you are able to customize. You may add up to 15% Purified water, Oils or other ingredients without disturbing the preservative system.' 'How much Fragrance or Essential Oil to add: Each vendor should provide a maximum re</t>
  </si>
  <si>
    <t xml:space="preserve">Purified Deionized Water, Emulsifying Wax, Stearic Acid, Kosher Vegetable Glycerin, Ethylhexyglycerin, Phenoxyethanol (Eco-certified gentle preservative).</t>
  </si>
  <si>
    <t xml:space="preserve">Body Mousse Base - All Natural</t>
  </si>
  <si>
    <t xml:space="preserve">NATURAL Lotion Concentrate Base</t>
  </si>
  <si>
    <t xml:space="preserve">Measure 25-75% of lotion concentration base... Add water or hydrosol. Use up to 2% Fragrance or Essential Oil. If desired, add up to 5% in butters or oils</t>
  </si>
  <si>
    <t xml:space="preserve">Distilled Water, Aloe Vera, Sunflower Oil, Jojoba Oil, Meadowfoam Oil, Stearic Acid, Soya Oil, Cetyl Alcohol, Emulsifying Wax, Vegetable Glycerin, Palmitic Acid, Tocopherol, Potassium Sorbate, Vitamin C, Citric Acid, Germall Plus.</t>
  </si>
  <si>
    <t xml:space="preserve">Premium Concentrate Cream</t>
  </si>
  <si>
    <t xml:space="preserve">'A concentrated cream base engineered to accept up to 55% additional ingredients by final weight' / '55% addition capacity accommodates fragrances, botanical extracts, functional ingredients, extracts, vitamins, or other brand-specific components' / 'Preservation efficacy should be re-tested after significant additions; third-party lab testing recommended for final formulations' || NourishUs Scent</t>
  </si>
  <si>
    <t xml:space="preserve">Nourishing Body Cream</t>
  </si>
  <si>
    <t xml:space="preserve">You may turn this cream into a more fluid lotion with the addition of up to 20% water based ingredients</t>
  </si>
  <si>
    <t xml:space="preserve">ORG Aloe barbadensis (Aloe Vera) Leaf Juice (and) Centella asiatica (Gotu Kola) Extract (and) Pelargonium graveolens (Geranium) Leaf Extract (and) Saintpaulia Ionantha (African Violet) Flower Extract (and) Recutita matricaria (Chamomile German ) Flower Extract, (and) Rosa canina (Rosehip) Fruit Extract (and) Triticum vulgare (WheatGerm Extract (and) Camellia sinensis (Green Tea) Leaf Extract (and) Gingko biloba Leaf Extract, Caprylic Capric Triglycerides, EcoCert Propanediol (Vegetable), Glyceryl Stearate, ORG Butyrospermum parkii (Shea) Butter, Limnanthes alba (Meadowfoam) Seed Oil, EcoCert Hydrogenated Palm (and) Palm Kernel Glycerides, EcoCert Sodium Stearoyl Lactylate, EcoCert Gluconodeltalactone, Potassium Stearate, Allantoin, Vaccinium macrocarpon (Cranberry) Seed Oil, ORG Argania spinosa (Argan) Nut Oil, EcoCert Sodium Benzoate</t>
  </si>
  <si>
    <t xml:space="preserve">Body Souffle Base - All Natural</t>
  </si>
  <si>
    <t xml:space="preserve">Water, Vegetable Glycerin, Cocoa Butter, Mango Butter, Rice Bran Oil, Natural Vegetable Emulsifying Wax, Cetyl Alcohol, Vegetable Stearic Acid, Methylcellulose, Silver Dihydrogen Citrate</t>
  </si>
  <si>
    <t xml:space="preserve">Natural Goat's Lotion Concentrate Base</t>
  </si>
  <si>
    <t xml:space="preserve">- Measure 25-75% of goat's milk lotion concentration base (more base creates thicker cream or lotion) - Add water or hydrosol - Add plant extracts (if desired, optional) - Use up to 2% Fragrance or Essential Oil - If desired, add up to 5% in butters or oils</t>
  </si>
  <si>
    <t xml:space="preserve">Distilled Water, Goat's Milk, Aloe Vera, Sunflower Oil, Jojoba Oil, Meadowfoam Oil, Stearic Acid, Soya Oil, Cetyl Alcohol, Emulsifying Wax, Vegetable Glycerin, Palmitic Acid, Tocopehrol, Potassium Sorbate, Vitamin C, Citric Acid, Germall Plus.</t>
  </si>
  <si>
    <t xml:space="preserve">Premium Ultra Thick Cream</t>
  </si>
  <si>
    <t xml:space="preserve">Customization Notes: Fragrance-free as supplied — customize with essential oils, fragrance oils, or botanical extracts for your brand's signature scent and ingredient story. | The thick, luxurious texture supports premium and spa-tier price positioning; ideal for cold-weather, overnight, or extra-dry-skin product lines. | Private-label ready as-is for brands wanting a rich, no-additions-needed cre</t>
  </si>
  <si>
    <t xml:space="preserve">Water (Aqua), Prunus Amygdalus Dulcis (Sweet Almond) Oil, Stearic Acid, Glycerin, Cetearyl Alcohol, Polysorbate 60, Phenoxyethanol, Aloe Barbadensis (Aloe Vera) Leaf Juice, Tocopherol , Butyrospermum Parkii (Shea) Butter, Simmondsia Chinensis (Jojoba) Seed Oil, Persea Gratissima (Avocado) Oil, Salix Alba (White Willow) Bark Extract, Melia Azadirachta (Neem) Seed Oil, Rosmarinus Officinalis (Rosemary) Leaf Extract, Lecithin, Xanthan Gum, Alcohol, Tetrasodium Glutamate Diacetate </t>
  </si>
  <si>
    <t xml:space="preserve">Kojic Body Cream</t>
  </si>
  <si>
    <t xml:space="preserve">Aqua (Purified Water), Aloe Barbadensis Leaf Juice (Organic Aloe Vera Juice), Prunus Amygdalus Dulcis Oil (Sweet Almond Oil), Helianthus Annuus Seed Oil (Organic Sunflower Oil), Glyceryl Stearate SE, Isopropyl Palmitate, Cetyl Alcohol, Glycerin, Stearic Acid, Kojic Acid, Cucurbita Pepo Seed Oil (Pumpkin Seed Oil), Salvia Hispanica Seed Oil (Chia Seed Oil), Limnanthes Alba Seed Oil (Meadowfoam Oil), Panthenol, Camellia Sinensis Leaf Extract (Organic Green Tea Extract), Carica Papaya Fruit Extract (Organic Papaya Extract), Cucumis Sativus Fruit Extract (Organic Cucumber Extract), Oryza Sativa (Organic Rice) Extract, Tocopherol (Vitamin E), Caprylyl Glycol, Sorbic Acid, Xanthan Gum, Phenoxyethanol (Preservative).</t>
  </si>
  <si>
    <t xml:space="preserve">Magnesium Cream Base</t>
  </si>
  <si>
    <t xml:space="preserve">Water, Magnesium Chloride, Safflower Oil, Shea Butter, Aloe Vera Juice, Vegetable Glycerin, Natural Vegetable Emulsifying Wax, Vegetable Stearic Acid, Argan Oil, Silver Dihydrogen Citrate</t>
  </si>
  <si>
    <t xml:space="preserve">Botanical Cream Base</t>
  </si>
  <si>
    <t xml:space="preserve">Can be customized further by adding up to 10% (volume percentage) of additional liquid ingredients, may need an additional emulsifier added depending on the ingredients for the dilution.</t>
  </si>
  <si>
    <t xml:space="preserve">Water, Glycerin, Dicaprylyl Carbonate, Cetyl Alcohol, Glyceryl Stearate Citrate, *Butyrospermum Parkii (Shea) Butter, Tocopheryl Acetate (Vitamin E), Myristyl Myristate, Stearic Acid, *Aloe Barbadensis Leaf Juice, *Simmondsia Chinensis (Jojoba) Seed Oil, *Aloe Barbadensis Leaf Juice, *Linum Usitatissimum (Flaxseed) Oil, *Helianthus Annuus (Sunflower) Seed Oil, Vitis Vinifera (Grape) Seed Oil, Limnanthes Alba (Meadowfoam) Seed Oil, Squalane, *Glycerin (and) Calendula Officinalis Flower Extract, Glycerin (and) Panax Ginseng Root Extract, Glycerin (and) Ginkgo Biloba Leaf Extract, *Glycerin (and) Chamomilla Recutita (Matricaria) Flower Extract, *Glycerin (and) Camellia Sinensis (Green Tea) Leaf Extract, Ethylhexylglycerin, Phenoxyethanol, Panthenol, Allantoin, Carbomer. *Certified Organic Ingredient</t>
  </si>
  <si>
    <t xml:space="preserve">Shea Souffle</t>
  </si>
  <si>
    <t xml:space="preserve">Recommended Essential / Fragrance Oil Addition: up to 1% for body, up to .5% for face.</t>
  </si>
  <si>
    <t xml:space="preserve">ORG Aloe Barbadensis (Aloe Vera) Leaf Juice (and) Citrullus vulgaris (Watermelon) Fruit Extract (and) Rosa canina (Rosehips) Fruit Extract (and) Triticum vulgare (Wheat) Germ Extract (and) Camellia sinensis (Green Tea) Leaf Extract (and) Gingko biloba Leaf Extract, Butyrospermum Parkii (Shea) Nut Butter, Myristyl Myristate, Palm Stearic Acid, Emulsifying Wax NF, Cetyl Alcohol, Phospholipid (Lecithin), EcoCert Gluconolactone, Ascorbyl Palmitate (Vitamin C Ester), Tocopherol Acetate (Vitamin E), EcoCert Sodium Benzoate</t>
  </si>
  <si>
    <t xml:space="preserve">Shea &amp; Cocoa Body Butter</t>
  </si>
  <si>
    <t xml:space="preserve">Water (Aqua), Butyrospermum Parkii (Shea) Butter, Prunus Amygdalus Dulcis (Sweet Almond) Oil, Theobroma Cacao (Organic Cocoa) Seed Butter, Glycerin, Cetearyl Olivate, Sorbitan Olivate, Glyceryl Stearate SE, Cetyl Alcohol, Stearic Acid, Phenoxyethanol (Preservative), Tetrasodium Glutamate Diacetate, Caprylyl Glycol, Sorbic Acid, Xanthan Gum.</t>
  </si>
  <si>
    <t xml:space="preserve">Shea Souffle NG</t>
  </si>
  <si>
    <t xml:space="preserve">Recommended Essential / Fragrance Oil Addition: up to 1% for body application and up to .5% for facial application.</t>
  </si>
  <si>
    <t xml:space="preserve">ORG Aloe barbadensis (Aloe Vera) Leaf Juice, ORG Butyrospermum parkii (Shea) Nut Butter, ORG Citrullus vulgaris (Watermelon) Fruit Extract, ORG Rosa canina (Rosehips) Fruit Extract, ORG Triticum vulgare (Wheat) Germ Extract, ORG Camellia sinensis (Green Tea) Leaf Extract, ORG Gingko biloba Leaf Extract, EcoCert Cetearyl Olivate, EcoCert Sorbitan Olivate, Cetyl Alcohol, EcoCert Gluconolactone, Tocopherol (Vitamin E) Mixed Tocotrienols, Ascorbyl Palmitate (Vitamin C Ester), EcoCert Sodium Benzoate</t>
  </si>
  <si>
    <t xml:space="preserve">Sea Moss + Shea Butter Body Cream - Unscented</t>
  </si>
  <si>
    <t xml:space="preserve">Aloe Barbadensis Leaf (Aloe Vera) Juice, Emulsifying Wax NF, Stearic Acid, Kosher Vegetable Glycerin, Helianthus Annuus (Sunflower) Seed Oil, Butyrospermum Parkii (Shea Butter), Persea Gratissima (Avocado) Oil, Tocopherol (Vitamin E) Oil, (Carrageenan) Irish Sea Moss Extract , Phenoxyethanol, Ethylhexylglycerin.</t>
  </si>
  <si>
    <t xml:space="preserve">Cacao Mega Moisture</t>
  </si>
  <si>
    <t xml:space="preserve">35 lb Pail</t>
  </si>
  <si>
    <t xml:space="preserve">ORG Aloe barbadensis (Aloe Vera) Leaf Juice and ORG Calendula officinalis (Calendula) Flower Extract, Propanediol (Vegetable Emolient), Cocos nucifera (Coconut) Oil, Carthamus tinctorius (Safflower) Liposomes, Theobroma cacao (Cocoa) Butter, Cetearyl Alcohol, Sodium Stearoyl Lactylate, Glyceryl Stearate, EcoCert Gluconolactone,EcoCert Sodium Benzoate</t>
  </si>
  <si>
    <t xml:space="preserve">Arnica Cream - All Natural</t>
  </si>
  <si>
    <t xml:space="preserve">576 oz Net Wt. - 36 lbs - ( 5 Gallons )</t>
  </si>
  <si>
    <t xml:space="preserve">Water, Cocoa Butter, Mango Butter, Arnica Oil, Arnica Extract, MSM, Natural Emulsifying Wax, Safflower Oil, Chamomile Extract, Rose Extract, Comfrey Extract, Vegetable Glycerin, Vegetable Stearic Acid, Silver Dihydrogen Citrate</t>
  </si>
  <si>
    <t xml:space="preserve">Avocado - Cream Base - All Natural</t>
  </si>
  <si>
    <t xml:space="preserve">Baby Cream Base 1 - All Natural</t>
  </si>
  <si>
    <t xml:space="preserve">Water, Cottonseed Oil, Soy Milk, Aloe Vera Juice, Natural Vegetable Emulsifying Wax, Vegetable Stearic Acid, Vegetable Glycerin, Silver Dihydrogen Citrate</t>
  </si>
  <si>
    <t xml:space="preserve">Colloidal Oatmeal Cream Base</t>
  </si>
  <si>
    <t xml:space="preserve">Water, Safflower Oil, Shea Butter, Natural Vegetable Emulsifying Wax, Vegetable Stearic Acid, Colloidal Oatmeal, Aloe Vera Juice, Vegetable Glycerin, Silver Dihydrogen Citrate</t>
  </si>
  <si>
    <t xml:space="preserve">Cream Base 1 - Normal Skin Types - All Natural</t>
  </si>
  <si>
    <t xml:space="preserve">Water, Aloe Vera Juice, Safflower Oil, Shea Butter, Natural Vegetable Emulsifying Wax, Vegetable Stearic Acid, Vegetable Glycerin, Silver Dihydrogen Citrate</t>
  </si>
  <si>
    <t xml:space="preserve">Cream Base - Goat Milk</t>
  </si>
  <si>
    <t xml:space="preserve">Cream / Lotion Base 2 - Extra Moisturizing - All Natural</t>
  </si>
  <si>
    <t xml:space="preserve">Water, Shea Butter, Safflower Oil, Natural Vegetable Emulsifying Wax, Vegetable Stearic Acid, Vegetable Glycerin, Aloe Vera Juice, Silver Dihydrogen Citrate</t>
  </si>
  <si>
    <t xml:space="preserve">Cream / Lotion Base 3 - Nut Free Hypoallergenic - All Natural</t>
  </si>
  <si>
    <t xml:space="preserve">Water, Rice Bran Oil, Natural Emulsifying Wax, Vegetable Glycerin, Vegetable Stearic Acid, Silver Dihydrogen Citrate</t>
  </si>
  <si>
    <t xml:space="preserve">Cream / Lotion Base 4 - Aloe Free - All Natural</t>
  </si>
  <si>
    <t xml:space="preserve">Water, Shea Butter, Natural Emulsifying Wax, Vegetable Stearic Acid, Safflower Oil, Vegetable Glycerin, Silver Dihydrogen Citrate</t>
  </si>
  <si>
    <t xml:space="preserve">Cream / Lotion Base 5 - Palm Free - All Natural</t>
  </si>
  <si>
    <t xml:space="preserve">Water, Shea Butter, Natural Emulsifying Wax, Vegetable Stearic Acid, Rice Bran Oil, Vegetable Glycerin, Silver Dihydrogen Citrate</t>
  </si>
  <si>
    <t xml:space="preserve">Creme Base - Coconut Invasion</t>
  </si>
  <si>
    <t xml:space="preserve">Water, Extra Virgin Coconut Oil, Safflower Oil, Aloe Vera Juice, Natural Vegetable Emulsifying Wax, Vegetable Stearic Acid, Vegetable Glycerin, Silver Dihydrogen Citrate</t>
  </si>
  <si>
    <t xml:space="preserve">Goat Milk Cream - Citrus Butter Blend</t>
  </si>
  <si>
    <t xml:space="preserve">Water, Goat Milk, Safflower Oil, Shea Butter, Natural Vegetable Emulsifying Wax, Vegetable Stearic Acid, Palm Oil, Lemon Peel Oil, Jojoba, Aloe Vera Juice, Vegetable Glycerin, Silver Dihydrogen Citrate.</t>
  </si>
  <si>
    <t xml:space="preserve">Goat Milk Cream - Colloidal Oatmeal &amp; Honey</t>
  </si>
  <si>
    <t xml:space="preserve">Hemp Cream Base</t>
  </si>
  <si>
    <t xml:space="preserve">Water, Hemp Seed Oil - Unrefined, Shea Butter, Aloe Vera, Ginseng Extract, Natural Vegetable Emulsifying Wax, Vegetable Stearic Acid, Vegetable Glycerin, Silver Dihydrogen Citrate</t>
  </si>
  <si>
    <t xml:space="preserve">Olive Cream Base</t>
  </si>
  <si>
    <t xml:space="preserve">Shea Aloe Cream Base (Shealoe) - All Natural</t>
  </si>
  <si>
    <t xml:space="preserve">Water, Shea Butter, Natural Vegetable Emulsifying Wax, Vegetable Stearic Acid, Vegetable Glycerin, Aloe Vera Juice, Silver Dihydrogen Citrate.</t>
  </si>
  <si>
    <t xml:space="preserve">PhytoNatural Cream</t>
  </si>
  <si>
    <t xml:space="preserve">PhytoNatural Cream is designed for the addition of: up to 12% water based, and 5% oil based, ingredients</t>
  </si>
  <si>
    <t xml:space="preserve">ORG Aloe barbadensis (Aloe Vera) Leaf Juice, EcoCert Propanediol (Vegetable Emolient), Oryza sativa (Rice) Bran Oil, Limnanthes alba (Meadowfoam) Seed Oil, Cetearyl Alcohol, EcoCert Sodium Stearoyl Lactylate, EcoCert Glyceryl Stearate, EcoCert Gluconolactone,EcoCert Sodium Benzoate</t>
  </si>
  <si>
    <t xml:space="preserve">Vitamin C Cream Base</t>
  </si>
  <si>
    <t xml:space="preserve">Can be used as is or customized further by adding up to 10% (volume percentage) of additional liquid ingredients. Addition of strong acids should be avoided as it destabilizes the emulsion. Being a natural cream base, slight separation during long standing, or warm temperatures can occur, can be reversed by blending. Please note: If the base is heavily diluted the viscosity decreases and additiona</t>
  </si>
  <si>
    <t xml:space="preserve">Water (Aqua), Cocos Nucifera (Coconut) Oil, Emulsifying Wax (Cetearyl Alcohol, Polysorbate 60), Glycerin, Stearic Acid, Ascorbyl Palmitate, Tocopherol, Aloe Barbadensis (Aloe Vera) Leaf Juice, Montmorillonite, Vaccinium Corymbosum (Blueberry) Fruit Extract, Vaccinium Macrocarpon (Cranberry) Fruit Extract, Salix Alba (Willow) Bark Extract, Rubus Idaeus (Red Raspberry) Seed Oil, Rosa Canina (Rosehip) Seed Oil, Helianthus Annus (Sunflower) Seed Oil, Melia Azadirachta (Neem) Seed Oil, Rosmarinus Officinalis (Rosemary) Leaf Extract, Alcohol, Xanthan Gum, Tetrasodium Glutamate Diacetate, Phenoxyethanol.</t>
  </si>
  <si>
    <t xml:space="preserve">Centella Nourishing Cream</t>
  </si>
  <si>
    <t xml:space="preserve">Aqua (Water), Helianthus Annuus (Organic Sunflower) Seed Oil, Caprylic/Capric Triglyceride, Aloe Barbadensis (Aloe) Leaf Juice, Glyceryl Stearate Citrate, Cetyl Alcohol, Stearic Acid, Glycerin (Vegetable), Persea Gratissima (Avocado) Oil, Centella Asiatica (Gotu Kola) Extract, Cabomer, Simmondsia Chinensis (Organic Jojoba) Seed Oil, Panthenol (Vitamin B5), Panax Ginseng (Ginseng) Root Extract, Camellia Sinensis (Green Tea) Leaf Extract, Butyrospermum Parkii (Organic Shea) Butter, Phenoxyethanol, Ethylhexylglycerin, Tocopherol (Vitamin E).</t>
  </si>
  <si>
    <t xml:space="preserve">Butter Depot (AZ)</t>
  </si>
  <si>
    <t xml:space="preserve">Body Butter 2.0 - White Label Ready - 1 Gallon Bulk (Fragrance-Free)</t>
  </si>
  <si>
    <t xml:space="preserve">1 Gallon (Fragrance-Free, no tester)</t>
  </si>
  <si>
    <t xml:space="preserve">'Add the body butter straight to into your own jars or add color, scent, more oils, etc.' (no % stated)</t>
  </si>
  <si>
    <t xml:space="preserve">Water, Carrot Seed Extract, Coconut Oil, Sunflower Oil, Cocoa Butter, Extra Virgin Olive Oil, Emulsifying Wax, Glyceryl Monostearate, Organic Shea Butter, Stearic Acid, Jojoba Oil, Cetyl Alcohol, Vegetable Glycerin (Palm Derived), Carbomer, Rosehip Oil, Preservative &amp; Fragrance.</t>
  </si>
  <si>
    <t xml:space="preserve">Shea Aloe - Whipped (Emulsion) - All Natural</t>
  </si>
  <si>
    <t xml:space="preserve">576 oz Net Wt - 36 lbs</t>
  </si>
  <si>
    <t xml:space="preserve">Aloe Vera Juice, Shea Butter, Natural Vegetable Emulsifying Wax, Vegetable Glycerin, Vegetable Stearic Acid, Silver Dihydrogen Citrate</t>
  </si>
  <si>
    <t xml:space="preserve">Concentrated Cream Base</t>
  </si>
  <si>
    <t xml:space="preserve">Can be used as is or customized further by adding up to 40% (volume percentage) of additional liquid ingredients. Addition of strong acids should be avoided as it destabilizes the emulsion. Being a natural cream base, slight separation during long standing, or warm temperatures can occur, can be reversed by blending. Please note: If the base is heavily diluted the viscosity decreases and additiona</t>
  </si>
  <si>
    <t xml:space="preserve">Water (Aqua), Prunus Amygdalus Dulcis (Sweet Almond) Oil, Stearic Acid, Glycerin, Cetearyl Alcohol, Phenoxyethanol, Polysorbate 60, Tocopherol, Butyrospermum Parkii (Shea) Butter, Simmondsia Chinensis (Jojoba) Seed Oil, Persea Gratissima (Avocado) Oil, Aloe Barbadensis (Aloe Vera) Leaf Juice, Salix Alba (White Willow) Bark Extract, Melia Azadirachta (Neem) Seed Oil, Rosmarinus Officinalis (Rosemary) Leaf Extract, Lecithin, Xanthan Gum, Alcohol, Carbomer, Tetrasodium Glutamate Diacetate</t>
  </si>
  <si>
    <t xml:space="preserve">Ultra Hydrating Moisturizing Cream (Gallon)</t>
  </si>
  <si>
    <t xml:space="preserve">Per-gallon option upcharges on page: Fragrance (17 house scents) +$15.00, Fragrance-Free +$5.00, 'Will Ship My Own (No more than 2)' +$5.00; Essential Oils (Lavender, Lemongrass, Peppermint, Rosemary, Eucalyptus, Tea Tree) +$20.00; Carrier Oils (Argan +$25, Marula +$25, Almond +$15, Jojoba +$20, Avocado +$20, Grape Seed +$15, Olive +$15, Castor +$15, Hemp +$20); Butters (Mango +$20, Cocoa +$15, He</t>
  </si>
  <si>
    <t xml:space="preserve">Distilled Water, Behentrimonium Methosulfate, Cetearyl Alcohol, Butylene Glycol, Isopropyl Palmitate, Cetyl Stearate, Isostearyl, Cetyl Alcohol, Potassium Cetyl Phosphate, Stearic Acid, Glycerin, Sclerocarya Birrea (Marula) Kernel Oil, Caprylic/Capric Triglyceride, Isopropyl Myristrate, Retinyl Palmitate (Vitamin A), Laminaria (Algae) Extract, Agave Rigida (Sisae) Extract, Hydrolyzed ElastinProtein, Benzylalcohol, Dehydroacetic Acid, Fragrance, Tocopheryl Acetate (Vitamin E), Jojoba Esters</t>
  </si>
  <si>
    <t xml:space="preserve">Shea Butter Cream Base</t>
  </si>
  <si>
    <t xml:space="preserve">Can be customized further by adding up to 10% (volume percentage) of additional liquid ingredients.</t>
  </si>
  <si>
    <t xml:space="preserve">Water (Aqua), Butyrospermum Parkii (Shea) Butter, Cetearyl Alcohol, Stearic Acid, Glycerin, Prunus Amygdalus Dulcis (Sweet Almond) Oil, Polysorbate 60, Aloe Barbadensis (Aloe Vera) Leaf Juice, Tocopherol, Melia Azadirachta (Neem) Seed Oil, Rosmarinus Officinalis (Rosemary) Leaf Extract, Limnanthes Alba (Meadowfoam) Seed Oil, Salix Alba (White Willow) Bark Extract, Alcohol, Xanthan Gum, Phenoxyethanol, Tetrasodium Glutamate Diacetate</t>
  </si>
  <si>
    <t xml:space="preserve">Premium Cream Base</t>
  </si>
  <si>
    <t xml:space="preserve">440lbs / 200kg</t>
  </si>
  <si>
    <t xml:space="preserve">Can be customized further by adding up to 15% (volume percentage) of additional liquid ingredients. If needed, you may incorporate GelMaker EMU in order to make the lotion thicker.</t>
  </si>
  <si>
    <t xml:space="preserve">Water, caprylic capric triglyceride, octyl deodecanol (and) beeswax (and) rubus idaeus (raspberry) seed oil, glyceryl stearate, cetearyl alcohol, organic simmondsia chinensis (jojoba) seed oil, glycerin, Squalane, sodium acrylate/sodium acryloyldimethyl taurate copolymer (and) C15-19 alkane (and) polyglyceryl-6 laurate (and) polyglycerin-6, tocopheryl acetate, 1,2-hexanediol (and) caprylyl glycol, hydroxyethylcellulose, ethylhexylglycerin.</t>
  </si>
  <si>
    <t xml:space="preserve">CoQ10 Hydrating Cream-to-Gel</t>
  </si>
  <si>
    <t xml:space="preserve">Customization Notes: Fragrance-free — accepts essential oils, fragrance oils, or can be marketed as unscented for skin that tends to feel sensitive | Versatile positioning: appropriate for clean beauty, men's grooming, urban skincare, or oil-free product lines | Compatible with post-added botanicals or functional ingredients; private-label ready with strong built-in ingredient storytelling || Nour</t>
  </si>
  <si>
    <t xml:space="preserve">Water (Aqua), Mangifera Indica (Mango) Seed Butter, Propanediol, C12-15 Alkyl Benzoate, Sodium Acrylates Copolymer, Ubiquinone, Lecithin, Lactic Acid, Astaxanthin Oleoresin, HippophaeRhamnoides (Sea Buckthorn) Fruit Oil, Tocopherol, Helianthus Annuus (Sunflower) Seed Oil, Caprylhydroxamic Acid, Glyceryl Caprylate, Glycerin</t>
  </si>
  <si>
    <t xml:space="preserve">Oat &amp; Centella Soothing Gel Cream</t>
  </si>
  <si>
    <t xml:space="preserve">Aqua (Water), Simmondsia Chinensis (Organic Jojoba) Seed Oil, Aloe Barbadensis Leaf Juice, Glycerin, Hydroxyethyl Acrylate/Sodium Acryloyldimethyl Taurate Copolymer, Rosa Canina (Rosehip) Seed Oil, Polyacrylate Crosspolymer-6, Lavandula Angustifolia (Lavender) Extract, Curcuma Longa (Turmeric) Root Extract, Colloidal Oatmeal, Ectoin, Potassium Palmitoyl Hydrolyzed Oat Protein, Hydrolyzed Oat Protein, Glycyrrhiza Glabra (Licorice) Root Extract, Equisetum Arvense (Horsetail) Extract, Centella Asiatica (Gotu Kola) Extract, Tocopheryl Acetate (Vitamin E), Avena Sativa (Oat) Kernel Extract, Citric Acid, Sodium Benzoate, Phenoxyethanol, Ethylhexylglycerin, Potassium Sorbate, Leuconostoc/Radish Root Ferment Lysate Filtrate</t>
  </si>
  <si>
    <t xml:space="preserve">Silky Cream Base</t>
  </si>
  <si>
    <t xml:space="preserve">8.4lbs / 3.8kg</t>
  </si>
  <si>
    <t xml:space="preserve">Can be customized further by adding up to 10% (volume percentage) of additional liquid ingredients, but an emulsifiers may be added depending on the ingredients added.</t>
  </si>
  <si>
    <t xml:space="preserve">Water (Aqua), Cocos Nucifera (Coconut) Oil, Stearic Acid, Glycerin, Simmondsia Chinensis (Jojoba) Seed Oil, Vitis Vinifera (Grape) Seed Oil, Persea Gratissima (Avocado) Oil, Cetearyl Alcohol, Hamamelis Virginiana (Witch Hazel) Water, Polysorbate 60, Phenoxyethanol, Tocopherol, Hydrolyzed Silk, Aloe Barbadensis (Aloe Vera) Leaf Juice, Salix Alba (White Willow) Bark Extract, Melia Azadirachta (Neem) Seed Oil, Rosmarinus Officinalis (Rosemary) Leaf Extract, Alcohol, Xanthan Gum, Tetrasodium Glutamate Diacetate</t>
  </si>
  <si>
    <t xml:space="preserve">Body Butter Creme Base</t>
  </si>
  <si>
    <t xml:space="preserve">Water (Aqua), Butyrospermum Parkii (Shea) Butter, Glycerin, Cetearyl Alcohol, Polysorbate 60, Hamamelis Virginiana (Witch Hazel) Water, Theobroma Cacao (Cocoa) Seed Butter, Phenoxyethanol, Stearic Acid, Tocopherol, Rosa Damascene (Rose) Flower Water, Mangifera Indica (Mango) Seed Butter, Aloe Barbadensis (Aloe Vera) Leaf Juice, Salix Alba (White Willow) Bark Extract, Rosmarinus Officinalis (Rosemary) Leaf Extract, Melia Azadirachta (Neem) Seed Oil, Citrus Sinensis (Sweet Orange) Peel Oil, Lavandula Angustifolia (Lavender) Flower Oil, Xanthan Gum, Alcohol, Tetrasodium Glutamate</t>
  </si>
  <si>
    <t xml:space="preserve">Stri-X Reconstructor Base</t>
  </si>
  <si>
    <t xml:space="preserve">8 lb</t>
  </si>
  <si>
    <t xml:space="preserve">try adding 1% of our Formulary Essential Oil Blend Stretch Mark Oil</t>
  </si>
  <si>
    <t xml:space="preserve">ORG Aloe barbadensis (Aloe Vera) Leaf Juice, Curcubita pepo (Pumpkin) Seedcake, ORG Helianthus annuus (Sunflower) Seed Extract (and) ORG Epilobium angustifolium (Willow Leaf) Extract (and) ORG Phyllanthus emblica (Amalaki) Fruit Extract (and) Algae Extract (and) ORG Foeniculum vulgare (Fennel) Fruit Extract, Squalane (Olive), Palmitoyl Tripeptide-5, ORG Rosa rubiginosa (Rosehip) Seed Oil, Phospholipid (and) Panthenol (ProVitamin B5) (and) Tocopherol Acetate (Vitamin E) (Encapsulations), EcoCert Sodium Stearoyl Lactylate, Cetearyl Alcohol, EcoCert Sodium Lauroyl Lactylate, ORG Argania spinosa (Argan) Nut Oil, Butyrospermum parkii (Shea) Nut Butter, EcoCert Gluconodeltalactone, Limnanthes alba (Meadowfoam) Seed Oil, EcoCert Sodium Benzoate</t>
  </si>
  <si>
    <t xml:space="preserve">Antioxidant Cream Base</t>
  </si>
  <si>
    <t xml:space="preserve">6.6lbs / 3kg</t>
  </si>
  <si>
    <t xml:space="preserve">Can be customized further by adding up to 10% (volume percentage) of additional liquid ingredients. Avoid acids.</t>
  </si>
  <si>
    <t xml:space="preserve">Water (Aqua), Persea Gratissima (Avocado) Oil, Simmondsia Chinensis (Jojoba) Seed Oil, Cetearyl Alcohol, Glycerin, Elaeis Guineensis (Palm) Fruit Oil, Stearic Acid, Polysorbate 60, Phenoxyethanol, Tocopherol, Aloe Barbadensis (Aloe Vera) Leaf Juice, Rosa Damascena (Rose) Flower Water, Rosa Canina (Rosehip) Seed Oil, Daucus Carota (Carrot) Seed Oil, Triticum Vulgare (Wheat) Germ Oil, Retinyl Palmitate, Ascorbyl Palmitate, Panthenol, Allantoin, Melia Azadirachta (Neem) Seed Oil, Rosmarinus Officinalis (Rosemary) Leaf Extract, Salix Alba (White Willow) Bark Extract, Xanthan Gum, Alcohol, Tetrasodium Glutamate Diacetate</t>
  </si>
  <si>
    <t xml:space="preserve">Balanced Cream Base</t>
  </si>
  <si>
    <t xml:space="preserve">32oz / 900g</t>
  </si>
  <si>
    <t xml:space="preserve">Can be customized further by adding up to 15% (volume percentage) of additional liquid ingredients. If needed, you may need to incorporate an additional emulsifier.</t>
  </si>
  <si>
    <t xml:space="preserve">Water, aloe vera, apricot kernel oil, isopropyl myristate, shea butter, cetearyl alcohol, 1,3 propanediol, ceteareth-20, squalane, glyceryl stearate, PEG-100 stearate, sodium acrylate / sodium acryloyldimethyl taurate copolymer, isohexadecane, polysorbate 80, phenoxyethanol, ethylhexylglycerin, caprylyl glycol, tocopherol, sodium gluconate, xanthan gum, sorbic acid.</t>
  </si>
  <si>
    <t xml:space="preserve">Face cream</t>
  </si>
  <si>
    <t xml:space="preserve">Gentle Face &amp; Baby Cream</t>
  </si>
  <si>
    <t xml:space="preserve">Gently warm the base to 120°F and stir in cosmetic-grade fragrance and FDA-approved color, staying within IFRA guidelines and the product’s 4% maximum fragrance load... adding more than 5% total additives will also dilute the preservative and require additional protection.</t>
  </si>
  <si>
    <t xml:space="preserve">Water, Cetearyl Alcohol &amp; Ceteareth-20, Glycerin, Caprylic/Capric Glycerides, Di-C12-15 Alkyl Fumarate, Helianthus Annuus (Sunflower) Seed Oil, Isopropyl Palmitate, Triisopropanolamine, Acrylates/C10-30 Alkyl Acrylate Crosspolymer, DMDM Hydantoin, Iodopropynyl Butylcarbamate, Aloe Barbadenis Leaf Juice, Tocopheryl Acetate</t>
  </si>
  <si>
    <t xml:space="preserve">Night Face Moisturizer</t>
  </si>
  <si>
    <t xml:space="preserve">Water, Aloe Barbadensis Leaf Juice, Helianthus Annuus (Sunflower) Seed Oil, Glycerin, Stearic Acid, Glyceryl Stearate, Cetyl Alcohol, Stearyl Alcohol, Oenothera Biennis (Evening Primrose) Oil, Glyceryl Stearate Citrate, Tocopheryl Acetate, Xanthan Gum, Carbomer, Ethylhexylglycerin, Phenoxyethanol. — October 2025</t>
  </si>
  <si>
    <t xml:space="preserve">Facial Cream, Unscented Base</t>
  </si>
  <si>
    <t xml:space="preserve">* Hibiscus sabdariffa (hibiscus) hydrosol, * Camellia sinensis (green tea) hydrosol, * Helichrysum italicum (helichrysum) hydrosol, * Orbignya oleifera (babassu) oil, * Cocos nucifera (coconut) oil, * Butyrospermum parkii (shea) butter, * Olea europaea (olive) oil, * Helianthus annuus (sunflower seed) oil, * Ricinus communis (castor) oil, * Panax ( ginseng) root, * Trifolium pratense (red clover), cetearyl olivate, sorbitan olivate, glyceryl stearate, vitamin E Acetate, ^ propanediol (naturally derived preservative), Ethylhexyl glycerin (naturally derived preservative), and potassium sorbate (food grade preservative).</t>
  </si>
  <si>
    <t xml:space="preserve">Facial Moisturizer Base – Oily to Normal Skin</t>
  </si>
  <si>
    <t xml:space="preserve">Fragrance Load 0.3–0.6%; Solubilizer Not Required</t>
  </si>
  <si>
    <t xml:space="preserve">Deionized Water, Pyrus Malus (Apple) Fruit Extract, Glycerin, Caprylic/Capric Triglycerides, C12-15 Alkyl Benzoate, Glyceryl Stearate SE, PEG-100 Stearate, Butyrospermum Parkii (Shea) Butter, Octyldodecyl Ricinoleate, Cyclohexasiloxane, Sodium Polyacrylate, Dimethicone, Cyclopentasiloxane, Trideceth-6, PEG/PPG-18/18 Dimethicone, Cetyl Alcohol, Linoleic Acid, Linolenic Acid, Tocopheryl Acetate (Vitamin E Acetate), Aloe Barbadensis (Aloe Vera) Leaf Extract, Hypnea Musciformis (Algae) Extract, Punica Granatum (Pomegranate) Extract, Vitis Vinifera (Grape) Seed Extract, Daucus Carota Sativa (Carrot) Seed Extract, Hydroxyethylcellulose, Polyglyceryl-3 Diisostearate, TEA-Carbomer, Polysorbate 20, Tetrasodium EDTA, Benzophenone-4, Phenoxyethanol, Hexylene Glycol, Caprylyl Glycol, Ethylhexylglycerin</t>
  </si>
  <si>
    <t xml:space="preserve">Facial Lotion Base</t>
  </si>
  <si>
    <t xml:space="preserve">Aqua/Water/Eau, Aloe Barbadensis Liquid (Aloe Barbadensis Leaf Juice, Citric Acid, Sodium Benzoate, Potassium Sorbate, Sodium Sulfite), Camellia Oleifera Seed Oil, Argania Spinosa Oil, Squalane, Glycerin, Emulsifying Wax NF, Behentrimonium Methosulfate, Cetyl Alcohol, Butylene Glycol, Panthenol, Phenoxyethanol, Caprylyl Glycol</t>
  </si>
  <si>
    <t xml:space="preserve">Advanced Emollience</t>
  </si>
  <si>
    <t xml:space="preserve">Water (and) Zizyphus jujuba (Jujube) Fruit Extract (and) Macrocystis pyrifera (Sea Kelp) Extract (and) Chondrus crispus (Carrageenan/Irish Moss) Extract (and) Porphyra umbilicalis (Nori) Extract, Carthamus tinctorius (Safflower) Liposome, Persea americana (Avocado) Fruit Oil, Caprylic Capric Triglycerides, EcoCert Sodium Lauroyl Lactylate, Cetearyl Alcohol, EcoCert Glyceryl Stearate, Theobroma grandiflorum (Cupuacu) Butter, Panthenol (ProVitamin B5), EcoCert Sodium Stearoyl Lactylate, EcoCert Gluconolactone, Allantoin, Hydrolyzed Quinoa Protein, EcoCert Sodium Benzoate, Mixed Tocotrienols (Vitamin E)</t>
  </si>
  <si>
    <t xml:space="preserve">Glycolic Acid Face Cream Base</t>
  </si>
  <si>
    <t xml:space="preserve">Fragrance Load Up to 0.6%; Solubilizer Not Required</t>
  </si>
  <si>
    <t xml:space="preserve">Deionized Water, C12-15 Alkyl Benzoate, Pyrus Malus (Apple) Fruit Extract, Glycerin, Distearyldimonium Chloride, Cyclopentasiloxane, Propylene Glycol, Cetyl Alcohol, Glycolic Acid, Stearyl Alcohol, Glyceryl Stearate SE, Allantoin, Polyquaternium-37, Phenoxyethanol, Hexylene Glycol, Caprylyl Glycol, Ethylhexylglycerin</t>
  </si>
  <si>
    <t xml:space="preserve">Facial Creme</t>
  </si>
  <si>
    <t xml:space="preserve">Recommended dilution for Essential Oils and Blends is 1% (9 drops per 1oz. of base product) for general applications, or 0.5% (4 drops per 1oz. of base product) for facial and sensitive area applications.</t>
  </si>
  <si>
    <t xml:space="preserve">Water (Aqua), Olea europaea (Olive) Fruit Oil, Cetearyl Olivate, Sorbitan Laurate, Glycerin, Cetyl Alcohol, Cetearyl Stearate, Passiflora edulis (Passion Fruit) Seed Oil, Oryza Sativa (Rice) Bran Oil, Euterpe oleracea (Açaí Palm) Fruit Oil, Sodium Stearoyl Glutamate, Phenoxyethanol, Ethylhexylgylercin</t>
  </si>
  <si>
    <t xml:space="preserve">Sensitive to Normal Facial Moisturizer (Unscented) *</t>
  </si>
  <si>
    <t xml:space="preserve">Organic Aloe Vera Juice, Organic Sunflower Oil, Emulsifying Wax NF, Stearic Acid, Kosher Vegetable Glycerin, Coconut Oil, dl Panthenol, 1% Niacinamide (Vitamin B3), Ethylhexylglycerin, Phenoxyethanol.</t>
  </si>
  <si>
    <t xml:space="preserve">Essential Base Anti-Aging Face Cream</t>
  </si>
  <si>
    <t xml:space="preserve">Organic Aloe Vera Juice, Cetearyl Alcohol, Benhentrimonium Chloride, Polyquarternium 37, Sunflower Oil, Sea Buckthorn Oil, Castor Seed Oil, Vitamin E, Phenoxyethanol, Ethylhexylglycerin.</t>
  </si>
  <si>
    <t xml:space="preserve">Facial Moisturizer Base – Dry to Normal Skin</t>
  </si>
  <si>
    <t xml:space="preserve">Deionized Water, Pyrus Malus (Apple) Fruit Extract, Glycerin, Caprylic/Capric Triglycerides, C12-15 Alkyl Benzoate, Glyceryl Stearate SE, PEG-100 Stearate, Butyrospermum Parkii (Shea) Butter, Octyldodecyl Ricinoleate, Cyclohexasiloxane, Sodium Polyacrylate, Dimethicone, Cyclopentasiloxane, Trideceth-6, PEG/PPG-18/18 Dimethicone, Cetyl Alcohol, Linoleic Acid, Linolenic Acid, Tocopheryl Acetate (Vitamin E Acetate), Aloe Barbadensis (Aloe Vera) Leaf Extract, Hypnea Musciformis (Algae) Extract, Punica Granatum (Pomegranate) Extract, Vitis Vinifera (Grape) Seed Extract, Daucus Carota Sativa (Carrot) Seed Extract, Hydroxyethylcellulose, Polyglyceryl-3 Diisostearate, Tetrasodium EDTA, Benzophenone-4, Phenoxyethanol, Hexylene Glycol, Caprylyl Glycol, Ethylhexylglycerin</t>
  </si>
  <si>
    <t xml:space="preserve">Clarifying Facial Serum</t>
  </si>
  <si>
    <t xml:space="preserve">Customization Notes: Add fragrance or essential oils for a branded scent profile, or market as-is for fragrance-free lines | Layer in additional post-added ingredients such as botanical extracts, peptides, or vitamin C derivatives to enhance positioning | Pair with NourishUs Naturals cleansers and moisturizers for a complete "balance" or "clarifying" skincare collection || NourishUs Scenting Guide</t>
  </si>
  <si>
    <t xml:space="preserve">Water (Aqua), Alcohol, Dimethylaminoethanol Tartrate (DMAE Bitartrate), Simmondsia Chinensis (Jojoba) Seed Oil, Emulsifying Wax (Cetearyl Alcohol, Polysorbate 60), Glycerin, Sodium Bicarbonate, Aspalathus Linearis (Rooibos) Leaf/Stem Extract, Camellia Sinensis (Green Tea) Leaf Extract, Camellia Sinensis (White Peony Tea) Leaf Extract, Salix Alba (White Willow) Bark Extract, Aloe Barbadensis (Aloe Vera) Leaf Juice, Dimethyl Sulfone, Sodium Hyaluronate, Niacinamide, Tocopherol, Helianthus Annuus (Sunflower) Seed Oil, Xanthan Gum</t>
  </si>
  <si>
    <t xml:space="preserve">AHA Skin Rejuvenating Lotion For Face &amp; Body</t>
  </si>
  <si>
    <t xml:space="preserve">Aloe barbadensis (Aloe Vera) Extract, Emulsifying Wax NF, Lactic Acid, Sodium Lactate, Stearic Acid, Corylus avellana (Hazelnut) Oil, Glycerin, Simondsia chinensis (Jojoba) Seed Oil, Butyrospermum parkii (Shea) Seed Butter, Prunus amygdalis var.Dulcis (Sweet Almond) Seed Oil, Hydrolyzed Wheat Protein, Phenoxyethanol, Caprylyl Glycol, Sorbic Acid, Allantoin.</t>
  </si>
  <si>
    <t xml:space="preserve">Facial Serum - MSM</t>
  </si>
  <si>
    <t xml:space="preserve">Modification tolerances: 1% - 50% water based ingredients 1% - 10% oil based ingredients All modifications should be done incrementally and in small batches to establish desired results. [COA / additional-info tab]</t>
  </si>
  <si>
    <t xml:space="preserve">Water, MSM, Hyaluronic Acid, Evening Primrose, Rosehip, Borage, Rooibos Extract, Calendula Hydrosol, Lavender Hydrosol, Xanthan Gum, Silver Dihydrogen Citrate</t>
  </si>
  <si>
    <t xml:space="preserve">Facial Serum - Boost, Brighten &amp; Bakuchiol</t>
  </si>
  <si>
    <t xml:space="preserve">Water, Aloe Vera, Moringa Oil, Vitamin C, Hyaluronic Acid, Orange Peel Extract, Camu Camu Extract, Bakuchiol Extract, Vegetable Glycerin, Xanthan Gum, Silver Dihydrogen Citrate.</t>
  </si>
  <si>
    <t xml:space="preserve">Facial Serum - Boost &amp; Brighten</t>
  </si>
  <si>
    <t xml:space="preserve">Water, Aloe Vera, Moringa Oil, Vitamin C, Hyaluronic Acid, Orange Peel Extract, Camu Camu Extract, Vegetable Glycerin, Xanthan Gum, Silver Dihydrogen Citrate.</t>
  </si>
  <si>
    <t xml:space="preserve">Facial Serum - CoQ10</t>
  </si>
  <si>
    <t xml:space="preserve">Water, Sodium Hyaluronate (Hyaluronic Acid), Green Tea Extract, Co-Enzyme Q10 (Ubiquinone) Sourced from Legumes &amp; Soybeans, Argan Oil, Pyrus Malus (Apple) Fruit Extract, Olive Squalane, Alpha Lipoic Acid (ALA), Vegetable Glycerin, Xanthan Gum, Silver Dihydrogen Citrate</t>
  </si>
  <si>
    <t xml:space="preserve">Facial Serum - Cucumber Bamboo</t>
  </si>
  <si>
    <t xml:space="preserve">Aloe Vera, Bamboo Extract, Cucumber Extract, Witch Hazel Hydrosol, Vegetable Glycerin, Niacinamide, Hyaluronic Acid, Argan Oil, Xanthan Gum, Silver Dihydrogen Citrate</t>
  </si>
  <si>
    <t xml:space="preserve">Facial Serum - Deep Hydration</t>
  </si>
  <si>
    <t xml:space="preserve">Water, Aloe Vera, Hemp Seed Oil, Cucumber Extract, Hyaluronic Acid, Naturlift (Sweet Almond extract in Safflower), Naturlines (Anise fruit extract in Safflower), Witch Hazel Hydrosol, Vegetable Glycerin, Xanthan Gum, Silver Dihydrogen Citrate</t>
  </si>
  <si>
    <t xml:space="preserve">Facial Serum - Illuminating</t>
  </si>
  <si>
    <t xml:space="preserve">576 oz Net Wt ( 36 lbs )</t>
  </si>
  <si>
    <t xml:space="preserve">Water, Aloe Vera, Moringa Oil, Hyaluronic Acid, Naturlift (Almond Extract in Water), Naturlines (Anise Extract in Water), Orange Peel Extract, Camu Camu Extract, Vegetable Glycerin, Resveratrol, CoQ10 (Sourced from Legumes &amp; Soybeans), Xanthan Gum, Silver Dihydrogen Citrate.</t>
  </si>
  <si>
    <t xml:space="preserve">Facial Serum - Lycopene</t>
  </si>
  <si>
    <t xml:space="preserve">576 oz Net Wt. ( 36 lbs) 5 Gallons</t>
  </si>
  <si>
    <t xml:space="preserve">Water, Lycopene Extract, Aloe Vera, Hyaluronic Acid, Lycopene Oil, Fractionated Coconut oil, Olive Squalane, Vegetable Glycerin, Xanthan Gum, Moringa Oil, Silver Dihydrogen Citrate</t>
  </si>
  <si>
    <t xml:space="preserve">Facial Serum - PS</t>
  </si>
  <si>
    <t xml:space="preserve">Water, Phosphatidylserine (Plant Based), Aloe Vera Juice, Green Tea Extract, Xanthan Gum, Silver Dihydrogen Citrate.</t>
  </si>
  <si>
    <t xml:space="preserve">Facial Serum - Pomegranate</t>
  </si>
  <si>
    <t xml:space="preserve">Aloe Vera, Pomegranate Extract, Witch Hazel Hydrosol, Vegetable Glycerin, Niacinamide, Hyaluronic Acid, Argan Oil, Xanthan Gum, Silver Dihydrogen Citrate</t>
  </si>
  <si>
    <t xml:space="preserve">Facial Serum - Bakuchiol Retinol Alternative - All Natural</t>
  </si>
  <si>
    <t xml:space="preserve">Water, DMAE, Aloe Vera Juice, Vegetable Glycerin, Bakuchiol Extract, Olive Squalane, Hyaluronic Acid, Xanthan Gum, Silver Dihydrogen Citrate</t>
  </si>
  <si>
    <t xml:space="preserve">Facial Serum - DMAE</t>
  </si>
  <si>
    <t xml:space="preserve">Water, DMAE, Hyaluronic Acid, CoQ10, ALA, Vitamin C, ProVitamin B3, Vegetable Glycerin, Xanthan Gum, Silver Dihydrogen Citrate</t>
  </si>
  <si>
    <t xml:space="preserve">Hyaluronic Acid Gel Cream Base</t>
  </si>
  <si>
    <t xml:space="preserve">Fragrance Load Up to 0.3%; Solubilizer Required</t>
  </si>
  <si>
    <t xml:space="preserve">Deionized Water, Dimethicone, Butylene Glycol, Caprylyl Methicone, Sodium Hyaluronate (Hyaluronic Acid), Glycerin, Pyrus Malus (Apple) Fruit Extract, Oryza Sativa (Rice) Bran Extract, Rosmarinus Officinalis (Rosemary) Leaf Extract, Helianthus Annuus (Sunflower) Extract, Tocopherol, Polysorbate 20, Xanthan Gum, Zea Mays (Corn) Starch, Dimethicone Crospolymer, Ammonium Acryloyldimethyltaurate-VP Copolymer, Sodium Gluconate, Phenoxyethanol, Caprylyl Glycol, Hexylene Glycol, Ethylhexylglycerin</t>
  </si>
  <si>
    <t xml:space="preserve">Facial Serum, Hydrating &amp; Lifting</t>
  </si>
  <si>
    <t xml:space="preserve">If you do choose to scent this product, we recommend adding no more than 0.5% by weight. You will need to use a stick blender at high speed in order to whip the scent into this formulation.</t>
  </si>
  <si>
    <t xml:space="preserve">* Reishi mushroom hydrosol water, * Papaya leaf hydrosol water, * Shiitake mushroom extract, * Almond Oil, * Unrefined Evening Primrose Oil, * Glycerin, Cetearyl Alcohol NF, ^ Xanthan gum, Vitamin b3, Vitamin b5, Vitamin B6, Vitamin E, Propanediol (and) Ethylhexyl glycerin (and) potassium sorbate.</t>
  </si>
  <si>
    <t xml:space="preserve">Hyaluronic Acid Face &amp; Eye Serum (also in finished[])</t>
  </si>
  <si>
    <t xml:space="preserve">Aqua (Purified Water), Glycerin, Panthenol (Pro-Vitamin B5), Sodium Hyaluronate (Hyaluronic Acid), Phenoxyethanol (Preservative), Organic Aloe Barbadensis Leaf (Aloe) Extract, Rosa (Rose) Hip Extract, Ethylhexylglycerin (Preservative), Cucumis Sativus (Organic Cucumber) Fruit Extract, Chamomilla Recutita (Organic Matricaria) Flower Extract, Oryza Sativa (Organic Rice) Extract.</t>
  </si>
  <si>
    <t xml:space="preserve">Facial Mosturizer - All Skin Types</t>
  </si>
  <si>
    <t xml:space="preserve">Water, Aloe Vera Juice, Shea Butter, Coconut Oil, Olive Oil, Vegetable Glycerin, Natural Vegetable Emulsifying Wax, Vegetable Stearic Acid, Safflower Oil, MSM, Green Tea Extract, Silver Dihydrogen Citrate</t>
  </si>
  <si>
    <t xml:space="preserve">Facial Mosturizer - Extra Moisturizing</t>
  </si>
  <si>
    <t xml:space="preserve">Water, Aloe Vera Juice, Shea Butter, Fractionated Coconut Oil, Olive Squalane, Vegetable Glycerin, Natural Vegetable Emulsifying Wax, Vegetable Stearic Acid, Hyaluronic Acid, Safflower Oil, MSM, Green Tea Extract, Silver Dihydrogen Citrate</t>
  </si>
  <si>
    <t xml:space="preserve">AHA Skin Rejuvenating Lotion For Face &amp; Body - 10% Lactic Acid</t>
  </si>
  <si>
    <t xml:space="preserve">Aloe barbadensis (Aloe Vera) Extract, Lactic Acid, Emulsifying Wax NF, Sodium Lactate, Stearic Acid, Corylus avellana (Hazelnut) Oil, Glycerin, Simondsia chinensis (Jojoba) Seed Oil, Butyrospermum parkii (Shea) Seed Butter, Prunus amygdalis var.Dulcis (Sweet Almond) Seed Oil, Hydrolyzed Wheat Protein, Phenoxyethanol, Caprylyl Glycol, Sorbic Acid, Allantoin.</t>
  </si>
  <si>
    <t xml:space="preserve">AHA Skin Rejuvenating Lotion For Face &amp; Body - 12% Lactic Acid</t>
  </si>
  <si>
    <t xml:space="preserve">Daily Moisture Face Cream (Face Cream Base)</t>
  </si>
  <si>
    <t xml:space="preserve">Aqua, Aloe Barbadensis Leaf Juice, Isopropyl Palmitate, Glycerin, Capric/Caprylic Triglycerides, Cetyl Alcohol, PEG-40 Hydrogenated Castor Oil, Argania Spinosa Kernel Oil (Argan Oil), Glyceryl Stearate SE, Limnanthes Alba Seed Oil (Meadowfoam Oil), Stearic Acid, Chamomilla Recutita Flower Extract (Organic Chamomile Extract), Rosa Damascena Flower Extract (Rose Extract), Oryza Sativa (Organic Rice) Extract, Salix Alba (Organic Willow) Bark Extract, Phenoxyethanol, Ethylhexylglycerin.</t>
  </si>
  <si>
    <t xml:space="preserve">Rejuvenating Face Serum, Niacinamide + Hyaluronic Acid</t>
  </si>
  <si>
    <t xml:space="preserve">Water (Aqua), Glycerin, Niacinamide (B3), Panthenol (Pro-Vitamin B5), Sodium Hyaluronate (Hyaluronic Acid), Organic Aloe Barbadensis Leaf (Aloe) Extract, Rosa Damascena Flower (Rose) Water, Phenoxyethanol (Preservative), Ethylhexylglycerin (Preservative), Cucumis Sativus (Organic Cucumber) Fruit Extract, Chamomilla Recutita (Organic Matricaria) Flower Extract, Carica Papaya (Organic Papaya) Fruit Extract, Citric Acid, Tetrasodium Glutamate Diacetate (Preservative), Oryza Sativa (Organic Rice) Extract.</t>
  </si>
  <si>
    <t xml:space="preserve">Unscented Advanced Therapy Collagen Cream Base</t>
  </si>
  <si>
    <t xml:space="preserve">55 Gallon - $3,672.49 after discount</t>
  </si>
  <si>
    <t xml:space="preserve">Water, Lanolin Alcohol, Propylene Glycol, Octyldodecanol, Glyceral Stearate, Isononyl Isononanoate, Glycerin, Myristyl Myristate, Stearic Acid, Sorbiton Stearate, Triethanolamine, Polysorbate-60, Phenoxyethanol, Dimethicone, Carbomer, Cetyl Alcohol, Allantoin, Disodium EDTA, Hydrolyzed Collagen</t>
  </si>
  <si>
    <t xml:space="preserve">Unscented Advanced Therapy Facial Moisturizer Base</t>
  </si>
  <si>
    <t xml:space="preserve">Water, Mineral Oil, Lanolin Oil, Glycerin, Sorbitan Stearate, Stearic Acid, Cetyl Alcohol, Phenoxyethanol, Caprlic Capric Triglycerides, Triethanolamine, Polysorbate-60, Sodium Borate, Carbomer</t>
  </si>
  <si>
    <t xml:space="preserve">Fruit Acid Cream Base</t>
  </si>
  <si>
    <t xml:space="preserve">Can be used as is or customized further by adding up to 10% (volume percentage) of additional liquid ingredients. Addition of acids should be avoided as this cream already contains various acids and could be destabilized. Being a natural cream base, slight separation during long standing, or warm temperatures can occur, can be reversed by blending. Viscosity may change slightly from batch to batch</t>
  </si>
  <si>
    <t xml:space="preserve">Water (Aqua), Cocos Nucifera (Coconut) Oil, Prunus Armeniaca (Apricot) Kernel Oil, Glycerin, Stearic Acid, Cetearyl Alcohol, Polysorbate 60, Phenoxyethanol, Tocopherol, Glycolic Acid, Tartaric Acid, Malic Acid, Aloe Barbadensis (Aloe Vera) Leaf Juice, Butyrospermum Parkii (Shea) Butter, Mangifera Indica (Mango) Seed Butter, Sucrose, Vaccinium Myrtillus (Bilberry) Fruit Extract, Acer Saccharum (Maple Syrup), Citrus Sinensis (Orange) Peel Extract, Citrus Limon (Lemon) Peel Extract, Vaccinium Macrocarpon (Cranberry) Fruit Extract, Fucus Vesiculosus (Bladderwrack) Extract, Camellia Sinensis (Green Tea) Leaf Extract, Salix Alba (White Willow) Bark Extract, Melia Azadirachta (Neem) Seed Oil, Rosmarinus Officinalis (Rosemary) Leaf Extract, Alcohol, Xanthan Gum, Tetrasodium Glutamate Diacetate</t>
  </si>
  <si>
    <t xml:space="preserve">Unscented Advanced Therapy Deep Moisture Night Cream Base</t>
  </si>
  <si>
    <t xml:space="preserve">55 Gallon - $3814.60 after discount</t>
  </si>
  <si>
    <t xml:space="preserve">Water, Mineral Oil, Lanolin Oil, Glycerin, Sorbitan Stearate, Beeswax, Stearic Acid, Phenoxyethanol, Triethanolamine, Cetyl Alcohol, Polysorbate-60, Sodium Borate, Benzophenone-3</t>
  </si>
  <si>
    <t xml:space="preserve">Facial Cream</t>
  </si>
  <si>
    <t xml:space="preserve">Water, Aloe Vera Extract in Safflower, Shea Butter, Vegetable Glycerin, Cocoa Butter, Vegetable Stearic Acid, Natural Vegetable Emulsifying Wax, Silver Dihydrogen Citrate.</t>
  </si>
  <si>
    <t xml:space="preserve">Niacinamide Facial Serum</t>
  </si>
  <si>
    <t xml:space="preserve">Customization Notes: Add essential oils or fragrance for a branded scent, or market as-is for fragrance-free skincare lines | Pair with NourishUs Naturals cleansers, toners, and moisturizers for a complete niacinamide-anchored facial care collection | A strong hero SKU for indie brands, med spa retail, or any skincare line seeking a science-forward, consumer-recognized ingredient story || NourishU</t>
  </si>
  <si>
    <t xml:space="preserve">Water (Aqua), Glycerin, Niacinamide, Emulsifying Wax (Cetearyl Alcohol, Polysorbate 60), Persea Gratissima (Avocado) Oil, Tocopherol, Aloe Barbadensis (Aloe Vera) Leaf Juice, Sodium Hyaluronate, Melia Azadirachta (Neem) Seed Oil, Rosmarinus Officinalis (Rosemary) Leaf Extract, Helianthus Annuus (Sunflower) Seed Oil, Xanthan Gum, Tetrasodium Glutamate Diacetate, Phenoxyethanol</t>
  </si>
  <si>
    <t xml:space="preserve">Anti-Fatigue Under Eye Cream - Cucumber</t>
  </si>
  <si>
    <t xml:space="preserve">Water, Aloe Vera, Cucumber Extract, Shea Butter, Avocado Oil, Safflower Oil, Vegetable Emulsifying Wax, Vegetable Stearic Acid, Vegetable Glycerin, Hyaluronic Acid, Astaxanthin Extract, Ginseng Extract, Ginger Extract, Coffee Extract, Silver Dihydrogen Citrate</t>
  </si>
  <si>
    <t xml:space="preserve">Clarifying Facial Moisturizer</t>
  </si>
  <si>
    <t xml:space="preserve">Customization Notes: Fragrance-free as supplied — easily customized with essential oil blends, fragrance oils, or brand-signature scents. | Compatible with the addition of post-added botanicals, extracts, or other functional ingredients to align with your brand's positioning. | Private-label ready; pairs well with marketing themes around clarity, radiance, and everyday skin confidence. || NourishU</t>
  </si>
  <si>
    <t xml:space="preserve">Water (Aqua), Butyrospermum Parkii (Shea) Butter, Alcohol, Simmondsia Chinensis (Jojoba) Seed Oil, Emulsifying Wax (Cetearyl Alcohol, Polysorbate 60), Dimethylaminoethanol Tartrate (DMAE Bitartrate), Oenothera Biennis (Evening Primrose) Oil, Rosa Canina (Rosehip) Seed Oil, Sodium Hyaluronate, Dimethyl Sulfone, Aloe Barbadensis (Aloe Vera) Leaf Juice, Aspalathus Linearis (Rooibos) Leaf/Stem Extract, Camellia Sinensis (Green Tea) Leaf Extract, Camellia Sinensis (White Peony Tea) Leaf Extract, Salix Alba (White Willow) Bark Extract, Usnea spp. (Litchen) Extract, Tocopherol, Helianthus Annuus (Sunflower) Seed Oil</t>
  </si>
  <si>
    <t xml:space="preserve">Vitamin Cream Base</t>
  </si>
  <si>
    <t xml:space="preserve">Can be customized further by adding up to 15% (volume percentage) of additional liquid ingredients. If needed, you may incorporate GelMaker EMU in order to make up for the loss of viscosity. For external use only.</t>
  </si>
  <si>
    <t xml:space="preserve">Water, Dicaprylyl Carbonate, Glycerin, Cetyl Alcohol, Glyceryl Stearate Citrate, Astrocaryum Murumuru Seed Butter (and) Bidens Pilosa Extract (and) Gossypium Herbaceum (Cotton) Seed Oil (and) Linum Usitatissimum (Linseed) Seed Oil, Tocopheryl Acetate (vitamin E), Myristyl Myristate, Stearic Acid, Phenoxyethanol, Aloe Barbadensis Leaf Juice, Ethylhexylglycerin, Carbomer, Ascorbyl Glucoside, Allantoin, Panthenol, Squalane, Simmondsia Chinensis (Jojoba) Seed Oil, Linum Usitatissimum (Flaxseed) Oil, Tocopherol, Niacinamide, Magnesium Ascorbyl Phosphate, Vaccinium Macrocarpon (Cranberry) Seed Oil, Punica Granatum (Pomegranate) Seed Oil, Helianthus Annuus (Sunflower) Seed Oil, Glycerin (and) Calendula Officinalis Flower Extract, Biotin.</t>
  </si>
  <si>
    <t xml:space="preserve">Hydro Cream Base</t>
  </si>
  <si>
    <t xml:space="preserve">Water, glycerin, dicaprylyl carbonate, cetyl alcohol, glyceryl stearate citrate, tocopheryl acetate, myristyl myristate, stearic acid, phenoxyethanol, squalane, jojoba oil, ethylhexyl glycerin, flax seed oil, allantoin, carbomer, panthenol</t>
  </si>
  <si>
    <t xml:space="preserve">Skin Barrier Cream Base</t>
  </si>
  <si>
    <t xml:space="preserve">Water, Glycerin, Dicaprylyl Carbonate, Cetyl Alcohol, Glyceryl Stearate Citrate, Butyrospermum Parkii (Shea) Butter, Tocopheryl Acetate (vitamin E), Myristyl Myristate, Stearic Acid, Phenoxyethanol, Aloe Barbadensis Leaf Juice, Ethylhexylglycerin, Carbomer, Allantoin, Theobroma Grandiflorum (Cupuacu) Seed Butter, Theobroma Cacao (Cocoa) Seed Butter, Octyldodecanol (and) beeswax (and) Rubus Idaeus (Raspberry) Seed Oil, Simmondsia Chinensis (Jojoba) Seed Oil, Linum Usitatissimum (Flaxseed) Oil, Borago Officinalis (Borage) Seed oil, Rosa Canina (Rosehip) Fruit Oil, Squalane, Ceramide NP, Panthenol, Sodium Hyaluronate, Helianthus Annuus (Sunflower) Seed Oil, Glycerin (and) Calendula Officinalis Flower Extract.</t>
  </si>
  <si>
    <t xml:space="preserve">Acne Solutions - DermaSilk</t>
  </si>
  <si>
    <t xml:space="preserve">Replenishing Moisturizer (Anti-Aging)</t>
  </si>
  <si>
    <t xml:space="preserve">ORG Aloe barbadensis (Aloe Vera) Leaf Juice, Glycerin (Vegetable), ORG Centella Asiatica (Gotu Kola) Extract, ORG Gingko Biloba Leaf Extract, ORG Camelia sinensis (Green Tea) Leaf Extract, Cetearyl Alcohol, EcoCert Sodium Stearoyl Lactylate, Myristyl Myristate, Caprylic Capric Triglycerides, Cucurbita pepo (Pumpkin) Seedcake, Populus tremuloides (Aspen) Bark Extract, Panthenol (Pro-Vitamin B5), EcoCert Glyceryl Stearate, Vaccinium myrtillus (Bilberry) Extract, Persea americana (Avocado) Fruit Oil, Macadamia ternifolia (Macadamia) Nut Oil, Hyaluronic Acid, Hydrolyzed Avena sativa (Oat) Flour, Saccharum officinarum (Sugar Cane) Extract, Allantoin, Citrus Aurantium dulcis (Orange) Fruit Extract, Citrus limonum (Lemon) Extract, Camellia japonica Oil, Aleurites moluccana (Kukui) Nut Oil, Ribes nigrum (Black Currant) Seed Oil, Acer saccharum (Sugar Maple) Extract, Squalane (Olive), Borago officinalis Seed Oil, Rubus idaeus (Red Raspberry) Seed Oil, Vitamin E-MT50 (Mixed Tocotrienols)</t>
  </si>
  <si>
    <t xml:space="preserve">Gallon Facial Moisturizer - (Lavanilla - Original)</t>
  </si>
  <si>
    <t xml:space="preserve">Water (Aqua), Organic Aloe Barbadensis Leaf Juice, Emulsifying Wax, Cocos Nucifera (Coconut) Oil, Organic Olea Europaea (Olive) Oil, Theobroma Cacao (Cocoa) Seed Butter, Manihot Esculenta (Tapioca) Starch, Sodium Hyaluronate, (Hyaluronic Acid), Galactoarabinan, Tocopheryl Acetate (Vitamin E), Organic Lavandula Angustifolia (Lavender) Oil, Sodium PCA, Cellulose Gum, Butyrospermum Parkii (Shea) Butter, Xanthan Gum, Organic Punica Granatum (Pomegranate) Seed Oil, Gluconolactone, Sodium Benzoate, Organic Glycine Soja (Soybean) Oil, Organic Simmondsia Chinesis (Jojoba) Oil, Camellia Sinensis (Green Tea) Leaf Extract, Hydrolyzed Collagen, Panthenol (Vitamin B5), Algae Extract, Vitis Vinifera (Grape Seed) Oil, Camellia Oleifera (Tea) Oil, Natural Flavor Oil, Riboflavin (Vitamin B2), Phenoxyethanol, Cyanocobalamin (Vitamin B12).</t>
  </si>
  <si>
    <t xml:space="preserve">Gallon Facial Moisturizer (Bergamot)</t>
  </si>
  <si>
    <t xml:space="preserve">Organic Aloe Leaf Juice (Aloe Barbadensis), Organic Coconut Oil (Cocos Nucifera), Emulsifying Wax, Cetyl Alcohol, Stearyl Alcohol, Polysorbate 60, Glycerin (Vegetable Derived), Witch Hazel Water (Hamamelis Virginiana), Stearic Acid, Vitamin E (Tocopherol), Organic Sunflower Seed Oil (Helianthus Annuus), Phenoxyethanol, Organic Jojoba Seed Oil (Simmondsia Chinensis), Organic Rosemary Leaf Extract (Rosmarinus Officinalis), Organic Neem Seed Oil (Melia Azadirachta), Organic White Willow Bark Extract (Salix Alba), Organic Alcohol, Lecithin, Xanthan Gum, Tetrasodium Glutamate Diacetate, Bergamot Oil (Citrus Bergamia).</t>
  </si>
  <si>
    <t xml:space="preserve">Fresh Face AHA Skin Renewal Lotion</t>
  </si>
  <si>
    <t xml:space="preserve">ORG Aloe barbadensis (Aloe Vera) Leaf Juice, Saccharum officinalis (Sugar) Cane Extract, Limnanthes alba (Meadowfoam) Seed Oil, Borago officinalis (Borage) Seed Oil, Vaccinium myrtillus (Bilberry) Fruit Extract, Lactic Acid, Theobroma grandiflorum (Cupuacu) Butter, Citrus aurantium v.Dulcis (Orange) Peel Extract, Citrus medicalimonum (Lemon) Peel Extract, Caprylic Capric Triglycerides, Vaccinium macrocarpon (Cranberry) Seed Oil, Sodium Lactate, Glyceryl Stearate, Cetearyl Glucoside, Alpha Bisabolol, Allantoin, EcoCert Gluconolactone, Acer saccharum (Sugar) Maple Extract, Potassium Stearate, EcoCert Sodium Benzoate</t>
  </si>
  <si>
    <t xml:space="preserve">Natural Wholesale (NV)</t>
  </si>
  <si>
    <t xml:space="preserve">25 Gallons</t>
  </si>
  <si>
    <t xml:space="preserve">FAQ page (naturalwholesale.com/faqs/): "Yes, our skin care bases are designed to be customized with your own ingredients so you can make them your own! You can add essential oils, extracts, carrier oils, and other ingredients to create a personalized skincare product. Please make sure your additions mix well by testing them."</t>
  </si>
  <si>
    <t xml:space="preserve">Aqua (Purified Water), Aloe Barbadensis Leaf Juice (Organic Aloe Vera Juice), Prunus Amygdalus Dulcis Oil (Sweet Almond Oil), Helianthus Annuus Seed Oil (Organic Sunflower Oil), Glyceryl Stearate SE, Isopropyl Palmitate, Cetyl Alcohol, Glycerin, Stearic Acid, Retinol, Cucurbita Pepo Seed Oil (Pumpkin Seed Oil), Salvia Hispanica Seed Oil (Chia Seed Oil), Limnanthes Alba Seed Oil (Meadowfoam Oil), Panthenol, Camellia Sinensis Leaf Extract (Organic Green Tea Extract), Carica Papaya Fruit Extract (Organic Papaya Extract), Cucumis Sativus Fruit Extract (Organic Cucumber Extract), Oryza Sativa (Organic Rice) Extract, Tocopherol (Vitamin E), Caprylyl Glycol, Sorbic Acid, Xanthan Gum, Phenoxyethanol (Preservative).</t>
  </si>
  <si>
    <t xml:space="preserve">Hydrating + Firming Face Moisturizer w/ Niacinamide &amp; Squalane (Gallon)</t>
  </si>
  <si>
    <t xml:space="preserve">Distilled Water, Cetearyl Alcohol,Ceteareth 20, Cetyl Palmitate, Behentrimonium Methosulfate, Isopropyl Palmitate, Sclerocarya Birrea (Marula) Kernel Oil, Niacinamide (Vitamin B3), Panthenol, Glycerin. Squalane Transparent, Benzyl Alcohol, Dehydroacetic Acid, Lycium Barbarum (Goji Berry) Fruit Extract, Salix Alba (Willow) Barck Extract, Vitis Vinifera (Grape) Seed Extract, Methyl Gluceth 10, Palmitoyl Tripeptide-5, Fragrance, Propylene Glycol</t>
  </si>
  <si>
    <t xml:space="preserve">Anti-Aging Cream Base</t>
  </si>
  <si>
    <t xml:space="preserve">Water, Glycerin, Dicaprylyl Carbonate, Cetyl Alcohol, Glyceryl Stearate Citrate, Tocopheryl Acetate (Vitamin E), Myristyl Myristate, Stearic Acid, Palmitoyl Tripeptide-5 (and) Glycerin (and) Aqua, Aloe Barbadensis Leaf Juice, Squalane, Persea Gratissima (Avocado) Oil, *Linum Usitatissimum (Flaxseed) Oil, *Helianthus Annuus (Sunflower) Seed Oil, Ascorbyl glucoside, Fructose (and) Glycerin (and) Water (and) Aesculus Hippocastanum (Horse Chestnut) Extract, Water (and) Glycerin (and) Centella Asiatica Leaf Extract, Allantoin, Panthenol, *Glycerin (and) Calendula Officinalis Flower Extract, Ethylhexylglycerin, Phenoxyethanol, Adenosine, Carbomer, Rosmarinus Officinalis (Rosemary) Leaf Oil.</t>
  </si>
  <si>
    <t xml:space="preserve">Brightening Vitamin C Face Cream</t>
  </si>
  <si>
    <t xml:space="preserve">Aqua (Water), Aloe Barbadensis Leaf Powder, Glycerin, Caprylic/Capric Triglycerides, Isopropyl Palmitate, Glyceryl Stearate SE, Cetyl Alcohol, Stearic Acid, PEG-40 Hydrogenated Castor Oil, Argania Spinosa (Argan) Kernel Oil, Limnanthes Alba (Meadowfoam) Seed Oil, Tetrahexyldecyl Ascorbate, Curcuma Longa (Turmeric) Root Extract, Chamomilla Recutita (Matricaria) Flower Extract, Rosa Damascena Flower Extract, Salix Alba (Willow) Bark Extract, Phenoxyethanol (Preservative), Ethylhexylglycerin (Preservative).</t>
  </si>
  <si>
    <t xml:space="preserve">Organicals Time Defy Cream</t>
  </si>
  <si>
    <t xml:space="preserve">ORG Aloe Barbadensis (Aloe) Leaf Juice, ORG Helianthus annuus (Sunflower) Seed Extract, ORG Epilobium Angustifolium (Willow Leaf) Extract, ORG Phyllanthus emblica (Amalaki) Fruit Extract, ORG Algae Extract, ORG Foeniculum Vulgare (Fennel) Fruit Extract, EcoCert Propanediol (Corn), Cetearyl Alcohol, Cucurbita pepo (Pumpkin) Seedcake, Persea americana (Avocado) Fruit Oil, Macadamia ternifolia (Macadamia) Nut Oil, Rosa demascena (Rose) Floral Water, Hydrolyzed Avena sativa (Oat) Kernel Flour, Phospholipid (and) Tocopherol Acetate (Vitamin E) (and) D-Panthenol (Vitamin B-5) (and) Sodium Ascorbyl Phosphate, Oat Beta Glucan, EcoCert Sodium Stearoyl Lactylate, Myristyl Myristate, Caprylic Capric Triglycerides, Ceramide 3, Ceramide 6 II, Ceramide 1, Phytosphingosine, Cholesterol, Sodium Lauroyl Lactylate, Sodium Hyaluronate, Sodium Lactate, EcoCert Glyceryl Stearate, Camellia japonica Oil, Aleurites moluccana (Kukui) Nut Oil, Ribes nigrum (Black Currant) Seed Oil, Squalane (Olive), Borago officinalis Seed Oil, Rubus idaeus (Red Raspberry) Seed Oil, Argania spinosa (Argan) Nut Oil, Creatine, Hydroxyethycellulose, Glycerin (Vegetable), EcoCert Gluconolactone, Allantoin, EcoCert Sodium Benzoate</t>
  </si>
  <si>
    <t xml:space="preserve">Rejuvenating &amp; Hydrating Face Cream (Gallon)</t>
  </si>
  <si>
    <t xml:space="preserve">Distilled Water, Glycerin, Xanthan Gum, Vitis Vinifera (Grapeseed) Oil, Prunus Armeniaca (Apricot) Kernel Oil, Mangifera Indica (Mango) Seed Butter, Cetearyl Olivate, Sorbitan Olivate, Cetearyl Ethylhexanoate, Algae Extract, Cucumis Sativus (Cucumber) Extract, Propanediol, Ubiquinone (Q10 Coenzyme), Benzyl Alcohol.</t>
  </si>
  <si>
    <t xml:space="preserve">Phyto Eye Cream Base</t>
  </si>
  <si>
    <t xml:space="preserve">Water (Aqua), Vitis Vinifera(Grape) Seed Oil, Simmondsia Chinensis(Jojoba)Seed Oil, Stearic Acid, Cetearyl Alcohol, Polysorbate 60, Oenothera Biennis (Evening Primrose) Oil, Phenoxyethanol, Tocopherol, Helianthus Annus (Sunflower) Seed Oil, Hamamelis Virginiana (Witch Hazel) Water, Salix Alba (White Willow) Bark Extract, Melia Azadirachta (Neem) Seed Oil, Rosmarinus Officinalis (Rosemary) Leaf Extract, Xanthan Gum, Alcohol, Tetrasodium Glutamate Diacetate</t>
  </si>
  <si>
    <t xml:space="preserve">OleAveena Skin Soothing Creme</t>
  </si>
  <si>
    <t xml:space="preserve">40 lbs</t>
  </si>
  <si>
    <t xml:space="preserve">Add up to 0.5% Fragrance</t>
  </si>
  <si>
    <t xml:space="preserve">ORG Aloe barbadensis (Aloe Vera) Leaf Juice, Olea europeae (Olive) Fruit Oil, EcoCert Cetearyl Olivate, EcoCert Sorbitan Olivate, Aveena sativa (Oat) Kernel Extract, EcoCert Trimethylglycine (Beet Sugar), Palm Stearic Acid, Oat Beta Glucan, Aveena sativa (Oat) Kernel Flour, Squalane (Vegetable), Calendula officinalis Flowers (and) Caprylic Capric Triglycerides, Anthenis nobilis (Chamomile) Flower Extract, Vaccinium macrocarpon (Cranberry) Seed Oil, Chondrus crispus (Irish Moss) Gum, Aveena sativa (Oat) Amino Acids, EcoCert Gluconolactone, Tocopherol Acetate (Vitamin E), EcoCert Sodium Benzoate</t>
  </si>
  <si>
    <t xml:space="preserve">Dry Skin Therapy / Intense Hydration Cream</t>
  </si>
  <si>
    <t xml:space="preserve">ORG Aloe barbadensis (Aloe Vera) Leaf Juice, ORG Chamaemelum nobile (Chamomile) Leaf Extract, Squalane (Olive), EcoCert Trimethylglycine (Beta vulgaris (Beet)) Sugar, EcoCert Propanediol (Vegetable), EcoCert Polyglyceryl-6 Distearate (Vegetable), EcoCert Hydrogenated Palm Kernel (and) Palm Glycerides, ORG Simmondsia chinensis (Jojoba) Seed Oil, Panthenol (ProVitamin B5), EcoCert Gluconolactone, ORG Argania spinosa (Argan) Nut Oil, EcoCert Glyceryl Stearate, Alpha Tocopherol (Vitamin E MT50), EoCert Sodium Benzoate</t>
  </si>
  <si>
    <t xml:space="preserve">Vital Night Repair GSB</t>
  </si>
  <si>
    <t xml:space="preserve">Purified Water, Glycerin (Vegetable), Centella asiatica (Gotu Kola) Extract, Gingko biloba Leaf Extract, Camelia sinensis (Green Tea) Leaf Extract, Rosa demascena (Rose) Floral Distillate, Niacinamide (Vitamin B3), Cetearyl Alcohol, EcoCert Sodium Stearoyl Lactylate, Myristyl Myristate, Caprylic Capric Triglycerides, Hydrolyzed Cucurbita pepo (Pumpkin) Seedcake, Royal Jelly, Panthenol (Pro-Vitamin B5), EcoCert Glyceryl Stearate, Vaccinium myrtillus (Bilberry) Extract, Persea americana (Avocado) Fruit Oil, Macadamia ternifolia (Macadamia) Nut Oil, Phospholipd (Vegetable Delivery System) (and) Ascorbyl Palmitate (Vitamin C Ester), Hyaluronic Acid, Avena sativa (Oat) Kernel Flour, Saccharum officinarum (Sugar Cane) Extract, EcoCert Gluconolactone, Allantoin, Citrus Aurantium Dulcis (Orange) Fruit Extract, Citrus limonum (Lemon) Extract, Camellia japonica Oil, Aleurites moluccana (Kukui) Nut Oil, Oenothera biennis (Black Currant) Seed Oil, Acer saccharum (Sugar Maple) Extract, Squalane (Olive), Borago officinalis Seed Oil, Rubus idaeus (Red Raspberry) Seed Oil, Vitamin E-MT50 (Mixed Tocotrienols), EcoCert Sodium Benzoate</t>
  </si>
  <si>
    <t xml:space="preserve">Replenishing Moisturizer GSB (Anti-Aging)</t>
  </si>
  <si>
    <t xml:space="preserve">ORG Aloe barbadensis (Aloe Vera) Leaf Juice, Glycerin (Vegetable), Centella asiatica (Gotu Kola) Extract, Gingko biloba Leaf Extract, Camelia sinensis (Green Tea) Leaf Extract, Cetearyl Alcohol, EcoCert Sodium Stearoyl Lactylate, Myristyl Myristate, Caprylic Capric Triglycerides, Cucurbita pepo (Pumpkin) Seedcake, Panthenol (Pro-Vitamin B5), EcoCert Glyceryl Stearate, Vaccinium myrtillus (Bilberry) Extract, Persea americana (Avocado) Fruit Oil, Macadamia ternifolia (Macadamia) Nut Oil, EcoCert Gluconolactone, Hyaluronic Acid, Hydrolyzed Avena sativa (Oat) Flour, Saccharum officinarum (Sugar Cane) Extract, Allantoin, Citrus Aurantium dulcis (Orange) Fruit Extract, Citrus limonum (Lemon) Extract, Camellia japonica Oil, Aleurites moluccana (Kukui) Nut Oil, Ribes nigrum (Black Currant) Seed Oil, Acer saccharum (Sugar Maple) Extract, Squalane (Olive), Borago officinalis (Borage)Seed Oil, Rubus idaeus (Red Raspberry) Seed Oil, Vitamin E-MT50 (Mixed Tocotrienols), EcoCert Sodium Benzoate</t>
  </si>
  <si>
    <t xml:space="preserve">Equalizer Facial Serum</t>
  </si>
  <si>
    <t xml:space="preserve">Customization Notes: Unscented as supplied — add your preferred essential oil blend or fragrance oil to align with any brand positioning (calming, energizing, luxury, gender-neutral). | Compatible with post-added botanicals, extracts, vitamin concentrates, or other functional ingredients. | Part of the Equalizer line — pairs with complementary Equalizer products for a cohesive branded collection. </t>
  </si>
  <si>
    <t xml:space="preserve">Water (Aqua), Alcohol, Simmondsia Chinensis (Jojoba) Seed Oil, Emulsifying Wax (Cetearyl Alcohol, Polysorbate 60), Butyrospermum Parkii (Shea) Butter, Tocopherol, Helianthus Annuus (Sunflower) Seed Oil, Daucus Carota (Carrot) Seed Oil, Olea Europaea (Olive) Fruit Oil, Oenothera Biennis (Evening Primrose) Oil, Borago Officinalis (Borage) Seed Oil, Rosa Canina (Rosehip) Seed Oil, Sodium Hyaluronate, Dimethyl Sulfone, Lavandula Angustifolia (Lavender) Flower Extract, Aspalathus Linearis (Rooibos) Leaf/Stem Extract, Calendula Officinalis (Calendula) Flower Extract, Camellia Sinensis (White Peony Tea) Leaf Extract, Allantoin, Glycerin, Aloe Barbadensis (Aloe Vera) Leaf Juice, Xanthan Gum</t>
  </si>
  <si>
    <t xml:space="preserve">Zinc Oxide Day Cream</t>
  </si>
  <si>
    <t xml:space="preserve">200 lb</t>
  </si>
  <si>
    <t xml:space="preserve">try adding 0.2 to 0.5% esssential oil</t>
  </si>
  <si>
    <t xml:space="preserve">EcoCert Propanediol (Vegetable), Zinc Oxide (Mineral Sunscreen), Caprylic Caprylic Triglycerides, ORG Aloe barbadensis (Aloe Vera) Leaf Juice, Camelia sinensis (Green Tea) Leaf Extract, Silybum marianum (Milk Thistle) Seed Extract, Vaccinium macrocarpon (Cranberry) Seed Oil, Helianthus annuus (Safflower) Phospholipids, Glyceryl Stearate, Sodium Hyaluronate (Hyaluronic Acid), EcoCert Cetearyl Olivate, EcoCert Sorbitan Olivate, Tocopherol Acetate (Vitamin E) (Encapsulation), EcoCert Sodium Stearoyl Lactylate, Lecithin (Soy) Phospholipid, EcoCert Gluconodeltalactone, Potassium Stearate, Limnanthes alba (Meadowfoam) Seed Oil, ORG Argania spinosa (Argan) Nut Oil, Rubus idaeus (Red Raspberry) Seed Oil, Xanthan Gum, EcoCert Sodium Benzoate</t>
  </si>
  <si>
    <t xml:space="preserve">Age Defying Complex</t>
  </si>
  <si>
    <t xml:space="preserve">128 oz Net Wt</t>
  </si>
  <si>
    <t xml:space="preserve">Water, Aloe Vera Juice, Shea Butter, Safflower Seed Oil, Vegetable Glycerin, Emulsifying Wax, Vegetable Stearic Acid, Alpha Lipoic Acid, Grapeseed Extract, CoEnzyme Q 10, Argan Oil, Green Tea Extract, Hyaluronic Acid, Avocado Oil, Resveratrol, Silver Dihydrogen Citrate</t>
  </si>
  <si>
    <t xml:space="preserve">Acne Solutions - Anti-Aging Cream</t>
  </si>
  <si>
    <t xml:space="preserve">scent at up to 0.5%, using thorough mixing</t>
  </si>
  <si>
    <t xml:space="preserve">Aloe barbadensis (Aloe Vera) Leaf Juice, Saccharum officinarum (Sugar Cane) Extract, Caprylic Capric Triglycerides, Lactic Acid, Niacinamide, Populous tremoloides (Aspen) Bark Extract, Cetearyl Alcohol, Myristyl Myristate, Panthenol (ProVitamin B5), Sodium Stearoyl Lactylate, Sodium Hyaluronate (Hyaluronic Acid),Glyceryl Stearate, Allantoin</t>
  </si>
  <si>
    <t xml:space="preserve">Pore Minimizing Cream</t>
  </si>
  <si>
    <t xml:space="preserve">ORG Aloe barbadensis (Aloe Vera) Leaf Juice, Propanediol (Vegetable) (and) Phospholipid (and) Thioctic Acid (Alpha Lipoic Acid) (and) Ubiquinone (CoEnzyme Q10) Encapsulation, Limnanthes alba (Meadowfoam) Seed Oil, Triticum vulgare (Wheat) Seed Extract, Glyceryl Stearate, Squalane (Olive), Aveena sativa (Oat) Kernel Extract, Stearyl Alcohol (Vegetable), Vaccinium macrocarpon (Cranberry) Seed Oil, EcoCert Gluconolactone, EcoCert Sodium Stearoyl Lactylate, Allantoin, Potassium Stearate, Sodium Benzoate, Carageenan (Irish Moss), Xanthamonas campestris (Xanthan) Gum</t>
  </si>
  <si>
    <t xml:space="preserve">Vital Night Repair</t>
  </si>
  <si>
    <t xml:space="preserve">Purified Water, Glycerin (Vegetable), Centella asiatica (Gotu Kola) Extract, Gingko biloba Leaf Extract, Camelia sinensis (Green Tea) Leaf Extract, Rosa demascena (Rose) Floral Distillate, Niacinamide (Vitamin B3), Cetearyl Alcohol, EcoCert Sodium Stearoyl Lactylate, Myristyl Myristate, Caprylic Capric Triglycerides, Populus tremuloides (Aspen) Bark Extract, Hydrolyzed Cucurbita pepo (Pumpkin) Seedcake, Royal Jelly, Panthenol (Pro-Vitamin B5), EcoCert Glyceryl Stearate, Vaccinium myrtillus (Bilberry) Extract, Persea americana (Avocado) Fruit Oil, Macadamia ternifolia (Macadamia) Nut Oil, Phospholipd (Vegetable Delivery System) (and) Ascorbyl Palmitate (Vitamin C Ester), Hyaluronic Acid, Avena sativa (Oat) Kernel Flour, Saccharum officinarum (Sugar Cane) Extract, Allantoin, Citrus Aurantium Dulcis (Orange) Fruit Extract, Citrus limonum (Lemon) Extract, Camellia japonica Oil, Aleurites moluccana (Kukui) Nut Oil, Oenothera biennis (Black Currant) Seed Oil, Acer saccharum (Sugar Maple) Extract, Squalane (Olive), Borago officinalis Seed Oil,Rubus idaeus (Red Raspberry) Seed Oil, Vitamin E-MT50 (Mixed Tocotrienols)</t>
  </si>
  <si>
    <t xml:space="preserve">RevitalEyez WDCP GSB</t>
  </si>
  <si>
    <t xml:space="preserve">37.5 LB</t>
  </si>
  <si>
    <t xml:space="preserve">ORG Aloe barbadensis (Aloe Vera) Leaf Juice, Hydrolyzed Oryza sativa (Rice Bran) Protein, (and) Glycine soja (Soy) Bean Potein (and) Oxido Reductases, Cetearyl Alcohol, Persea americana (Avocado) Oil (and) Macadamia ternifolia (Macadamia) Nut Oil (and) Camellia sinensis Oil (and) Aelurites Moluccana (Kukui) Nut Oil (and) Ribes nigrum (Black Currant) Seed Oil (and) Rubus Idaeus (Red Raspberry) Seed Oil, Olive Squalane (and) Borago officinalis (Borage) Oil, Phospholipid (and) Tocopherol Acetate (Encapsulation), Palmitoyl Tripeptide-5, (Vegetable) Glycerin, Caprylic Capric Triglycerides, Myristyl Myristate, Populus tremuloides (Aspen) Bark Extract, EcoCert Sodium Stearoyl Lactylate, EcoCert Glyceryl Stearate, EcoCert Gluconodeltalactone, Creatine, Caffeine, EcoCert Sodium Benzoate</t>
  </si>
  <si>
    <t xml:space="preserve">RevitalEyez WDCP</t>
  </si>
  <si>
    <t xml:space="preserve">37.5 lb</t>
  </si>
  <si>
    <t xml:space="preserve">Water, Hydrolyzed Oryza sativa (Rice Bran) Protein, Glycine Soja (Soy) Bean Potein, Oxido Reductases, Cetearyl Alcohol, Persea americana (Avocado) Oil (and) Macadamia ternifolia (Macadamia) Nut Oil (and) Camellia sinensis Oil (and) Aelurites Moluccana (Kukui) Nut Oil (and) Ribes nigrum (Black Currant) Seed Oil (and) Rubus Idaeus (Red Raspberry) Seed Oil, Olive Squalane (and) Borago officinalis (Borage) Oil (and) D-Alpha Tocopherol, Palmitoyl Tripeptide-5, Phospholipid (and) Tocopherol Acetate (Vitamin E), (Vegetable) Glycerin, Caprylic Capric Triglycerides, Myristyl Myristate, Populus tremuloides (Aspen) Bark Extract, Sodium Stearoyl Lactylate, Glyceryl Stearate, Creatine, Caffeine.</t>
  </si>
  <si>
    <t xml:space="preserve">DermaLight Skin Lightening Cream</t>
  </si>
  <si>
    <t xml:space="preserve">ORG Aloe barbadensis (Aloe Vera) Leaf Juice, Phospholipid (Encapsulation) (and)Bellis perennis (Daisy) Blossom Extract (and) Sodium Ascorbyl Phosphate (Vitamin C) (and) Tocopherol Acetate (Vitamin E), Sodium Lactate, Caprylic Capric Triglycerides, Niacinamide (Vitamin B3), Sodium Stearoyl Lactylate, Cetyl Alcohol, Stearyl Alcohol, Myristyl Myristate, Centella asiatica (Gotu Kola) Leaf Extract, Panthenol (Vitamin B5), Glyceryl Stearate, Sodium Hyaluronate (Hyaluronic Acid), Hydrolyzed Aveena sativa (Oat) Kernel Powder, Propanediol (Corn),Vaccinium macrocarpon (Cranberry) Seed Oil, Calophyllum inophyllum (Tamanu / Foraha) Nut Oil, Caprylic (Fatty) Acids, Hippophae rhamnoides (Seabuckthorn) Pulp Oil, Daucus carota (Carrot) Seed CO2 Extract, Lauric (Fatty) Acids, Potassium Sorbate</t>
  </si>
  <si>
    <t xml:space="preserve">Gentle Face &amp; Baby Cream (50 Gallon Drum)</t>
  </si>
  <si>
    <t xml:space="preserve">Nutrience Night Cream</t>
  </si>
  <si>
    <t xml:space="preserve">120 oz</t>
  </si>
  <si>
    <t xml:space="preserve">ORG Aloe barbadensis (Aloe Vera) Leaf Juice, EcoCert Propanediol (Vegetable), Oat Beta Glucan, Macadamia integrifolia Nut Oil (and) Persia americana (Avocado) Fruit Oil (and) Caprylic Capric Triglycerids, Cetearyl Alcohol, EcoCert Sodium Stearoyl Lactylate, Vegetable Glycerin (and) Apis mellifera (Royal Jelly) Extract, EcoCert Trimethylglycine Beta vulgaris (Beet) Sugar Extract, EcoCert Glyceryl Stearate, Panthenol (ProVitamin B5), Cetyl Esters (Vegetable), Lactic Acid (Vegetable), EcoCert Gluconodeltalactone, Rosa demascena (Rose) Hydrosol, Sodium Hyaluronate (Hyaluronic Acid), Aveena sativa (Oat) Kernel Flour, ORG Argania spinosa (Argan) Nut Oil (and) Hippophae rhamnoides (Seabuckthorne) Fruit Oil, Allantoin, EcoCert Sodium Benzoate</t>
  </si>
  <si>
    <t xml:space="preserve">RevitalEyez P</t>
  </si>
  <si>
    <t xml:space="preserve">7.5 lb</t>
  </si>
  <si>
    <t xml:space="preserve">Purified Water, Cetearyl Alcohol, Persea americana (Avocado) Oil (and) Macadamia ternifolia (Macadamia) Nut Oil (and) Camellia sinensis Oil (and) Aelurites Moluccana (Kukui) Nut Oil (and) Ribes nigrum (Black Currant) Seed Oil (and) Rubus Idaeus (Red Raspberry) Seed Oil, Olive Squalane (and) Borago officinalis (Borage) Oil (and) D-Alpha Tocopherol, Phospholipid (and) Tocopherol Acetate (Vitamin E), (Vegetable) Glycerin, Caprylic Capric Triglycerides, Myristyl Myristate, Populus tremuloides (Aspen) Bark Extract, Sodium Stearoyl Lactylate, Glyceryl Stearate, Creatine</t>
  </si>
  <si>
    <t xml:space="preserve">RevitalEyez P GSB</t>
  </si>
  <si>
    <t xml:space="preserve">Purified Water, Cetearyl Alcohol, Persea americana (Avocado) Oil (and) Macadamia ternifolia (Macadamia) Nut Oil (and) Camellia sinensis Oil (and) Aelurites Moluccana (Kukui) Nut Oil (and) Ribes nigrum (Black Currant) Seed Oil (and) Rubus Idaeus (Red Raspberry) Seed Oil, Olive Squalane (and) Borago officinalis (Borage) Oil (and) D-Alpha Tocopherol, Phospholipid (and) Tocopherol Acetate (Vitamin E), (Vegetable) Glycerin, Caprylic Capric Triglycerides, Myristyl Myristate, Sodium Stearoyl Lactylate, Glyceryl Stearate, EcoCert Gluconolactone, Creatine, EcoCert Sodium Benzoate</t>
  </si>
  <si>
    <t xml:space="preserve">Facial Firming Serum Base</t>
  </si>
  <si>
    <t xml:space="preserve">Gel Base - All Natural</t>
  </si>
  <si>
    <t xml:space="preserve">Water, Methylcellulose, Silver Ion 2400</t>
  </si>
  <si>
    <t xml:space="preserve">Aloe Vera Gel</t>
  </si>
  <si>
    <t xml:space="preserve">5 Gal - Preserve</t>
  </si>
  <si>
    <t xml:space="preserve">P05, P13</t>
  </si>
  <si>
    <t xml:space="preserve">Ingredients (unpreserved aloe gel):  *Aloe barbadensis (aloe) leaf juice, ^sodium alginate, *glycerin, (and) ^xanthan gum. Ingredients (preserved aloe gel): *Aloe barbadensis (aloe) leaf juice, ^sodium alginate, *glycerin, ^xanthan gum, gluconolactone, (and) Sodium Benzoate.</t>
  </si>
  <si>
    <t xml:space="preserve">Water, Acrylates/C10-30 Alkyl Acrylate Crosspolymer, Sodium Hydroxide, Aloe Barbadensis Leaf Juice, Glycerin, Potassium Sorbate, Sodium Benzoate, Centella Asiatica Extract, Geranium Maculatum Extract, Equisetum Arvense Extract, Taraxacum Officinale (Dandelion) Root Extract — May 2026</t>
  </si>
  <si>
    <t xml:space="preserve">Mix with water based skin and hair care products. Maybe be applied full strength directly to skin and/or hair.</t>
  </si>
  <si>
    <t xml:space="preserve">Water, Glycerin, Carbomer, Triisopropanolamine, Aloe Barbadensis Leaf Juice, Iodopropynyl Butylcarbamate, Diazolidinyl Urea</t>
  </si>
  <si>
    <t xml:space="preserve">Aloe Gel</t>
  </si>
  <si>
    <t xml:space="preserve">Customization Notes: Fragrance-free — ready for essential oils, fragrance oils, or custom scent profiles | Compatible with a wide range of post-added botanical extracts, functional ingredients, or extracts | Private label ready across skincare, body care, men's grooming, and spa retail categories || NourishUs Scenting Guide (https://nourishusnaturals.com/blogs/nourishus-naturals-blog/nourishus-nat</t>
  </si>
  <si>
    <t xml:space="preserve">Water (Aqua), Aloe Barbadensis (Aloe Vera) Leaf Juice, Carbomer, Hamamelis Virginiana (Witch Hazel) Water, Glycerin, Triethanolamine, Tetrasodium Glutamate Diacetate, Phenoxyethanol, Alcohol</t>
  </si>
  <si>
    <t xml:space="preserve">Aloe Gel Base</t>
  </si>
  <si>
    <t xml:space="preserve">Fragrance Load Up to 1%; Solubilizer Recommended</t>
  </si>
  <si>
    <t xml:space="preserve">Deionized Water, Aloe Barbadensis (Aloe Vera) Leaf Juice, Glycerin, Polysorbate 20, Carbomer, Triethanolamine, Tetrasodium EDTA, Phenoxyethanol, Caprylyl Glycol, Hexylene Glycol, Ethylhexylglycerin</t>
  </si>
  <si>
    <t xml:space="preserve">Aloe Vera Gel (Organic - Paraben Free) - REGULAR</t>
  </si>
  <si>
    <t xml:space="preserve">Aloe Barbadensis Leaf (Organic Aloe Vera) Juice, Kosher Vegetable Glycerin, Carbomer, Triethanolamine (TEA), Ethylhexylglycerin, Phenoxyethanol.</t>
  </si>
  <si>
    <t xml:space="preserve">Natural Aloe Vera Gel</t>
  </si>
  <si>
    <t xml:space="preserve">Water, Glycerin, Xanthan Gum, Aloe Barbadensis Leaf Juice, Citric Acid, Sclerotium Gum, Potassium Sorbate, Sodium Benzoate. — September 2025</t>
  </si>
  <si>
    <t xml:space="preserve">All-Natural Aloe Vera Gel Base (made with organic aloe)</t>
  </si>
  <si>
    <t xml:space="preserve">25 gallons (5 5-gallon buckets)</t>
  </si>
  <si>
    <t xml:space="preserve">For example, you could add a small amount (up to 10%) of an oil like Grape Seed Oil, Oregon Hazelnut, or Organic Jojoba Oil, then add in exfoliants like Jojoba Beads, to create a hydrating facial scrub.</t>
  </si>
  <si>
    <t xml:space="preserve">Aqua (Deionized Water), Aloe Barbadensis Leaf Juice (Organic Aloe), Glycerin (Kosher, Vegetable), Xanthan Gum, Sclerotium Gum, Potassium Sorbate (Preservative), Sodium Benzoate (Preservative), Citric Acid</t>
  </si>
  <si>
    <t xml:space="preserve">Simple Aloe Gel</t>
  </si>
  <si>
    <t xml:space="preserve">Customization Notes: Accepts a wide range of post-added ingredients: essential oils, botanical extracts, extracts, vitamin blends, menthol for cooling effect, or alcohol for cleansing-gel applications. | The minimal ingredient deck makes this an ideal development base — build any gel-format product on top of it. | Private-label ready for after-sun lines, everyday body care, teen skincare, and perf</t>
  </si>
  <si>
    <t xml:space="preserve">Water (Aqua), Hydroxyethylcellulose, Aloe Barbadensis (Aloe Vera) Leaf Juice, Tetrasodium Glutamate Diacetate, Phenoxyethanol</t>
  </si>
  <si>
    <t xml:space="preserve">Aloe Vera Gel - ZAVGI</t>
  </si>
  <si>
    <t xml:space="preserve">Water, Aloe Barbadensis Leaf Juice, Phenoxyethanol, Acrylates/C10-30 Alkyl Acrylate Crosspolymer, Ethylhexylglycerin, Hydroxyethylcellulose, Carrageenan — July 2026</t>
  </si>
  <si>
    <t xml:space="preserve">Simple Cucumber &amp; Cranberry Gel</t>
  </si>
  <si>
    <t xml:space="preserve">Customization Notes: Add essential oils, fragrance, or brand-signature botanicals to extend the product line | Compatible with post-added functional ingredients for targeted product positioning | Multi-use positioning allows a single SKU to serve multiple categories or supports a range of products built from one base || NourishUs Scenting Guide (https://nourishusnaturals.com/blogs/nourishus-natura</t>
  </si>
  <si>
    <t xml:space="preserve">Aloe Leaf Juice (Aloe Barbadensis), Hydroxyethyl Cellulose, Phenoxyethanol, Cucumber Fruit Water (Cucumis Sativus), Cranberry Seed Oil (Vaccinium Macrocarpon), Tetrasodium Glutamate Diacetate</t>
  </si>
  <si>
    <t xml:space="preserve">Aftershave Gel Base</t>
  </si>
  <si>
    <t xml:space="preserve">Fragrance Load Up to 0.5%; Solubilizer Not Required</t>
  </si>
  <si>
    <t xml:space="preserve">Deionized Water, SD Alcohol 40B, Caprylic/Capric Triglycerides, Glycerin, Butylene Glycol, Caprylyl Methicone, Ammonium Acryloyldimethyltaurate-VP Copolymer, Cetearyl Alcohol, Allantoin, Menthol, Phenoxyethanol, Caprylyl Glycol, Hexylene Glycol, Ethylhexylglycerin</t>
  </si>
  <si>
    <t xml:space="preserve">Deep Moisture Body Gel</t>
  </si>
  <si>
    <t xml:space="preserve">add up to 1% fragrance* (this will hold fragrance very effectively so, start with half of what you would normally use and work up)</t>
  </si>
  <si>
    <t xml:space="preserve">ORG Aloe barbadensis (Aloe Vera) Leaf Juice, EcoCert Propanediol (Vegetable), Persia americana (Avocado) Fruit Oil, Caprylic Caprylic Triglycerides, Camelia sinensis (Green Tea) Leaf Extract, Anthenis nobilis (Chamomile) Flower Extract, EcoCert Trimethylglycine, Olea europaea (Olive) Fruit Oil, Vaccinium macrocarpon (Cranberry) Seed Oil, Chondrus crispus (Irish Moss), Hippophae rhamnoides (Sea Buckthorn) Fruit Oil, EcoCert Sodium Stearoyl Lactylate, Lecithin (Soy), EcoCert Gluconodeltalactone, EcoCert Sodium Benzoate</t>
  </si>
  <si>
    <t xml:space="preserve">Aloe Vera Gel, Organic</t>
  </si>
  <si>
    <t xml:space="preserve">We've tested this base with up to 25% oils, and it does go opaque but is stable.</t>
  </si>
  <si>
    <t xml:space="preserve">ORG Aloe barbadensis (Aloe Vera) Leaf Juice, Sclerotium Gum, EcoCert Gluconolactone, EcoCert Sodium Benzoate</t>
  </si>
  <si>
    <t xml:space="preserve">Lotioncrafter (WA)</t>
  </si>
  <si>
    <t xml:space="preserve">AloeThix (ready-to-use aloe vera gel)</t>
  </si>
  <si>
    <t xml:space="preserve">39.6 lbs (5 gal pail)</t>
  </si>
  <si>
    <t xml:space="preserve">Recommended Usage Rate: 1 - 100%. 'may be used as is, or compounded with other ingredients... as a base for active ingredients'</t>
  </si>
  <si>
    <t xml:space="preserve">Water, Aloe Barbadensis Leaf Juice, Acrylates/C10-30 Alkyl Acrylates, Ethylhexylglycerin, Phenoxyethanol</t>
  </si>
  <si>
    <t xml:space="preserve">Aloe Vera Asilba Gellie</t>
  </si>
  <si>
    <t xml:space="preserve">Aloe Barbadensis (Organic Aloe Vera) Leaf Juice, Organic Simmondsia Chinensis (Jojoba) Seed Oil, Orbignya Oleifera (Babasssu) Seed Oil, Organic Helianthus Annuus (Sunflower Seed) Oil, Organic Argania Spinosa (Argan) Oil, Organic Butyrospermum Parkii (Shea) Butter, Cannabis Sativa (Hemp) Seed Oil, Oryza Sativa (Rice Bran) Oil, Kosher Vegetable Glycerin, Carbomer, Triethanolamine (TEA), Ethylhexylglycerin, Phenoxyethanol.</t>
  </si>
  <si>
    <t xml:space="preserve">Aromaland (NM)</t>
  </si>
  <si>
    <t xml:space="preserve">Aromaland Aloe Vera Gel</t>
  </si>
  <si>
    <t xml:space="preserve">This is not a plant oil, but a waterbased, hydrophil product: Essential Oils will float on its surface without blending in. If you would like to add Aloe Vera to a carrier oil you need to incorporate an emulsifier as well, such as Aromaland's Coconut Emulsifier.</t>
  </si>
  <si>
    <t xml:space="preserve">Pure Aloe Vera (Aloe Barbadensis Leaf), Glycerin, Carbomer, Triethanolamine, Phenoxyethanol.</t>
  </si>
  <si>
    <t xml:space="preserve">Aloe Cooling Gel</t>
  </si>
  <si>
    <t xml:space="preserve">No product-specific guidance; site-wide DIY manual: "Generally, use 0.25 - 1.00% of the total product weight." and water-based products need a solubilizer at "1:1 or 1:2 solubilizer to fragrance oil".</t>
  </si>
  <si>
    <t xml:space="preserve">Aqua (Water), Aloe Barbadensis Leaf Juice, Acrylates/C10-30 Alkyl Acrylate Crosspolymer, Oryza Sativa (Rice) Seed Water, Cucumis Sativus (Cucumber) Fruit Extract, Oryza Sativa (Rice) Extract, Spirulina Platensis Extract, Taraxacum Officinale (Dandelion) Leaf Extract, Equisetum Arvense (Horsetail) Extract, Centella Asiatica (Gotu Kola) Extract, Glycerin (Vegetable), Sodium Hydroxide, Citric Acid, Sodium Benzoate, Phenoxyethanol, Ethylhexylglycerin, Potassium Sorbate, Leuconostoc Ferment Filtrate.</t>
  </si>
  <si>
    <t xml:space="preserve">Natural Gel Base</t>
  </si>
  <si>
    <t xml:space="preserve">Can be used as is or customized further by adding additional liquid ingredients (e.g. fragrances). If additional ingredients are added the gel may lose its clarity and becomes more hazy. Please note: If the base is heavily diluted the viscosity decreases and additional preservatives may be required.</t>
  </si>
  <si>
    <t xml:space="preserve">Water (Aqua), Hydroxyethylcellulose, Phenoxyethanol, Aloe Barbadensis (Aloe Vera) Leaf Juice, Tetrasodium Glutamate Diacetate</t>
  </si>
  <si>
    <t xml:space="preserve">Aloe Vera (decolorized inner-leaf liquid; URL slug aloe-vera-gel)</t>
  </si>
  <si>
    <t xml:space="preserve">5 gal.</t>
  </si>
  <si>
    <t xml:space="preserve">Aloe vera leaf juice, xanthan gum (consistency), sodium benzoate (preservative), and potassium sorbate (preservative).</t>
  </si>
  <si>
    <t xml:space="preserve">Aloe Vera Jelly 1 Gallon (unscented)</t>
  </si>
  <si>
    <t xml:space="preserve">For customization, add essential oils at a 0.5–2% dilution, mix thoroughly, and perform a patch test before use.</t>
  </si>
  <si>
    <t xml:space="preserve">Water/Aqua, Aloe Barbadensis Leaf Juice, Hydroxyethylcellulose, Carrageenan, Ethylhexylglycerin, Potassium Sorbate, Sodium Benzoate, Geranium Maculatum (Wild Geranium) Extract, Centella Asiatica (Gotu Kola) Extract, Taraxacum Officinale (Dandelion) Extract, Equisetum Arvense (Horsetail) Extract</t>
  </si>
  <si>
    <t xml:space="preserve">Aloe Vera Gel (Organic - Paraben Free) - Super Thick</t>
  </si>
  <si>
    <t xml:space="preserve">Aloe Barbadensis Leaf (Organic Aloe Vera) Juice, Kosher Vegetable Glycerin, Carbomer, Triethanolamine (TEA), Ethylhexylglycerin, Phenoxyethanol</t>
  </si>
  <si>
    <t xml:space="preserve">Aloe Vera Whole Leaf Gel Base - All Natural</t>
  </si>
  <si>
    <t xml:space="preserve">Aloe Vera Juice, Cellulose, Silver Silver Ion 2400</t>
  </si>
  <si>
    <t xml:space="preserve">After Sun Moisturizer Gel Base - All Natural</t>
  </si>
  <si>
    <t xml:space="preserve">Witch Hazel Hydrosol, Witch Hazel Extract, Aloe Vera, Green Tea Extract, Comfrey Extract, Hyaluronic Acid, Lycopene Extract, Plant Cellulose, Xanthan Gum, Silver Dihydrogen Citrate</t>
  </si>
  <si>
    <t xml:space="preserve">Anti-Fatigue Under Eye Gel Base</t>
  </si>
  <si>
    <t xml:space="preserve">Water, Aloe Vera, Cucumber Extract, Ginseng Extract, Ginger Extract, Coffee Extract, Astaxanthin Extract, Hyaluronic Acid, Vegetable Glycerin, Cellulose, Silver Dihydrogen Citrate</t>
  </si>
  <si>
    <t xml:space="preserve">CoQ10 Gel Base - All Natural</t>
  </si>
  <si>
    <t xml:space="preserve">Co-Enzyme Q10 (Ubiquinone), Water, Cellulose, Silver Dihydrogen Citrate</t>
  </si>
  <si>
    <t xml:space="preserve">Cucumber Gel Base - All Natural</t>
  </si>
  <si>
    <t xml:space="preserve">Cucumber, Water, Cellulose, Silver Dihydrogen Citrate</t>
  </si>
  <si>
    <t xml:space="preserve">Lavender Gel Base - All Natural</t>
  </si>
  <si>
    <t xml:space="preserve">Lavender, Water, Cellulose, Silver Ion 2400</t>
  </si>
  <si>
    <t xml:space="preserve">Pomegranate Gel Base - All Natural</t>
  </si>
  <si>
    <t xml:space="preserve">Pomegranate, Water, Cellulose, Silver Dihydrogen Citrate</t>
  </si>
  <si>
    <t xml:space="preserve">Gallon Aloe Vera Gel</t>
  </si>
  <si>
    <t xml:space="preserve">Water, Aloe Barbadensis (Organic Aloe Vera), Leaf Extract Sodium Hyaluronate(Hyaluronic Acid), Simmondsia Chinensis (Organic Jojoba) Seed Oil, Carbomer, Camellia Sinensis Leaf Extract (Organic Green Tea), Triethanolamine, Phenoxyethanol.</t>
  </si>
  <si>
    <t xml:space="preserve">Arnica Gel</t>
  </si>
  <si>
    <t xml:space="preserve">128 oz Net Wt. ( 8 lbs )</t>
  </si>
  <si>
    <t xml:space="preserve">Water, Aloe Vera, Arnica Extract, Cellulose, Silver Ion 2400, Citric Acid.</t>
  </si>
  <si>
    <t xml:space="preserve">Agave Stem Cell Hydro Gel</t>
  </si>
  <si>
    <t xml:space="preserve">Aqua (Water), Aloe Barbadensis (Organic Aloe) Leaf Juice, Hamamelis Virginiana (Witch Hazel) Water, Glycerin, Methylsulfonylmethane (MSM), Propolis Extract, Simmondsia Chinensis (Jojoba) Seed Oil, Sodium Hyaluronate (Hylauronic Acid), Centella Asiatica (Gotu Kola) Extract, Colloidal Oatmeal, Royal Jelly, Honey (Manuka Honey) Extract, Chamomilla Recutita (Matricaria) Flower Extract, Camellia Sinensis (Green Tea) Leaf Extract, Pyrus Malus (Apple) Fruit Extract, Agave Americana (Agave Stem Cells) Leaf Extract, Leuconostoc/Radish Root Ferment Lysate Filtrate, Butylene Glycol, Acrylates/C10-30 Alkyl Acrylate Crosspolymer, Polysorbate 20, Melissa Officinalis Leaf Oil, Sodium Hydroxide, Citric Acid, Sodium Benzoate, Phenoxyethanol, Ethylhexylglycerin, Potassium Sorbate.</t>
  </si>
  <si>
    <t xml:space="preserve">Aloe Vera Gel (50 Gallon Drum)</t>
  </si>
  <si>
    <t xml:space="preserve">Hyaluronic Serum Base</t>
  </si>
  <si>
    <t xml:space="preserve">Water, Aloe Barbadensis Leaf Juice, Panthenol, Hyaluronic Acid, Glycerin, Phenoxyethanol, Caprylyl Glycol</t>
  </si>
  <si>
    <t xml:space="preserve">B3 and Hyaluronic Serum Base (formerly Niacinamide Serum Base)</t>
  </si>
  <si>
    <t xml:space="preserve">400 lbs (Drum)</t>
  </si>
  <si>
    <t xml:space="preserve">Water, Aloe Barbadensis Leaf Juice, Niacinamide, Glycerin, Panthenol, Phenoxyethanol, Caprylyl Glycol, Hyaluronic Acid</t>
  </si>
  <si>
    <t xml:space="preserve">Hyaluronic Serum (water based, lightweight)</t>
  </si>
  <si>
    <t xml:space="preserve">Aqua (Water), Sodium Hyaluronate (Hyaluronic Acid), Aloe Barbadensis Leaf Juice, Panthenol (Pro-Vitamin B5), Allantoin, Glycerin, Phenoxyethanol, Ethylhexylglycerin.</t>
  </si>
  <si>
    <t xml:space="preserve">Serum Base</t>
  </si>
  <si>
    <t xml:space="preserve">Water, Hamamelis Virginiana (Witch Hazel) Water, Glycerin, Aloe Barbadensis Leaf Juice, Phenoxyethanol Line, Acrylates/C10-30 Alkyl Acrylate Crosspolymer, Ethylhexylglycerin, Simmondsia Chinensis (Jojoba) Seed Oil, Cassia Angustifolia Seed Polysaccharide, Benzoic Acid, Hydroxyethylcellulose, Carrageenan — May 2026</t>
  </si>
  <si>
    <t xml:space="preserve">Vitamin C &amp; Hyaluronic Acid Serum</t>
  </si>
  <si>
    <t xml:space="preserve">Aqua (Purified Water), Ascorbic Acid (Vitamin C), Glycerin, Aloe Barbadensis (Aloe Vera) Leaf Extract, Camellia Sinensis Leaf (Organic Green Tea) Extract, Sodium Hyaluronate (Hyaluronic Acid), Rosa Canina Fruit (Rose Hip) Extract, Panthenol (Pro-Vitamin B5), Sodium Hydroxide, Oryza Sativa (Organic Rice) Extract, Tetrasodium Glutamate Diacetate, Phenoxyethanol, Ethylhexylglycerin.</t>
  </si>
  <si>
    <t xml:space="preserve">Kojic Acid Serum with Hyaluronic Acid &amp; Niacinamide</t>
  </si>
  <si>
    <t xml:space="preserve">Aqua (Purified Water), Glycerin, Niacinamide, Panthenol (Pro-Vitamin B5), Kojic Acid, Sodium Hyaluronate (Hyaluronic Acid), Phenoxyethanol (Preservative), Aloe Barbadensis (Aloe) Leaf Extract, Cucumis Sativus (Organic Cucumber) Fruit Extract, Carica Papaya (Organic Papaya) Fruit Extract, Oryza Sativa (Organic Rice) Extract, Tetrasodium Glutamate Diacetate (Preservative), Ethylhexylglycerin (Preservative).</t>
  </si>
  <si>
    <t xml:space="preserve">Can be customized further by adding up to 10% (volume percentage) of additional liquid ingredients, avoid acids.</t>
  </si>
  <si>
    <t xml:space="preserve">Water, 1,3 propanediol, squalane, caprylic capric triglyceride, c13-15 alkane, tocopheryl acetate, hydroxyethylcellulose, sodium acrylate/sodium acryloyldimethyl taurate copolymer (and) c15-19 alkane (and) polyglyceryl-6 laurate (and) polyglycerin-6, ethylhexylglycerin, caprylyl glycol, phenoxyethanol, sodium gluconate, sorbic acid</t>
  </si>
  <si>
    <t xml:space="preserve">Super Antioxidant Retinol Serum</t>
  </si>
  <si>
    <t xml:space="preserve">Aqua (Purified Water), Glycerin, Camellia Sinensis (Organic Green Tea) Leaf Extract, Panthenol, Sodium Hyaluronate (Hyaluronic Acid), Phospholipids, Retinol, Phenoxyethanol, Tetrasodium Glutamate Diacetate, Ethylhexylglycerin, Oryza Sativa (Organic Rice) Extract</t>
  </si>
  <si>
    <t xml:space="preserve">Gallon Hyaluronic Acid Serum</t>
  </si>
  <si>
    <t xml:space="preserve">Purified Water (Agua), Vegan Hyaluronic Acid (Sodium Hyaluronate), Organic Cocos Nucifera (Coconut) Oil, Organic Simmondsia Chinensis (Jojoba) Seed Oil, Phenoxyethanol.</t>
  </si>
  <si>
    <t xml:space="preserve">Niacinamide Complexion Prep Serum</t>
  </si>
  <si>
    <t xml:space="preserve">Aqua (Water), Caprylic/Capric Triglyceride, Hexylresorcinol, Ethyl Linoleate, Niacinamide Powder (Vitamin B3), Sodium Hyaluronate (Hyaluronic Acid), Polyacrylate-13, Polyisobutene, Polysorbate 20, Lycium Barbarum (Goji Berry) Fruit Extract, Camellia Sinensis (Green Tea) Leaf Extract, Hylocereus Undatus (Dragon Fruit) Fruit Extract, Salvia Hispanica (Chia Seed) Seed Extract, Oryza Sativa (Rice Lipids) Lipids, Euterpe Oleracea (Acai) Fruit Oil, Phenoxyethanol, Ethylhexylglycerin, Squalane (Derived from Olive Oil), Sodium Phyate.</t>
  </si>
  <si>
    <t xml:space="preserve">Pro-Vitamin B3 - Niacinamide 5% - Serum - All Natural</t>
  </si>
  <si>
    <t xml:space="preserve">36 lbs Net Wt ( 5 Gallons )</t>
  </si>
  <si>
    <t xml:space="preserve">Please note! This is a final product. Alterations or adding additional ingredients will change the % of Niacinamide content of the product and is not recommended. Scenting the product with 1-3% of a scent is acceptable. | Modification tolerances: 1% - 50% water based ingredients 1% - 10% oil based ingredients All modifications should be done incrementally and in small batches to establish desired </t>
  </si>
  <si>
    <t xml:space="preserve">Water, Aloe Vera Juice , Shea Butter, Niacinamide, Avocado Oil, Vegetable Glycerin, Emulsifying Wax, Vegetable Stearic Acid, Hyaluronic Acid, Rosehip Seed Oil, Silver Dihydrogen Citrate</t>
  </si>
  <si>
    <t xml:space="preserve">Vitamin Serum Base</t>
  </si>
  <si>
    <t xml:space="preserve">Water (Aqua), Glycerin, Niacinamide, Persea Gratissima (Avocado) Oil, Cetearyl Alcohol, Phenoxyethanol, Polysorbate 60, Tocopherol, Aloe Barbadensis (Aloe Vera) Leaf Juice, Sodium Hyaluronate, Melia Azadirachta (Neem) Seed Oil, Rosmarinus Officinalis (Rosemary) Leaf Extract, Xanthan Gum, Tetrasodium Glutamate Diacetate</t>
  </si>
  <si>
    <t xml:space="preserve">Green Tea &amp; Hyaluronic Serum Base</t>
  </si>
  <si>
    <t xml:space="preserve">Organic Aloe Vera Juice, Sunflower Oil, Green Tea Extract, Kosher Vegetable Glycerin, Guar Gum, Avocado Oil, dL Panthenol, dAlpha Tocopherol (Pure Vitamin E) Oil, Hyaluronic Acid, Phenoxyethanol, Ethylhexylglycerin.</t>
  </si>
  <si>
    <t xml:space="preserve">Renewal Serum - All Natural</t>
  </si>
  <si>
    <t xml:space="preserve">Please note! This is a final product. Alterations or adding additional ingredients will change the % content of several ingredients including CoQ10, Resveratrol, and Alpha Lipoic Acid is not recommended. Scenting the product with 1-3% of a scent is acceptable. | Modification tolerances: 1% - 50% water based ingredients 1% - 10% oil based ingredients All modifications should be done incrementally a</t>
  </si>
  <si>
    <t xml:space="preserve">Aloe Vera Juice, Shea Butter, Safflower Seed Oil, Vegetable Glycerin, Emulsifying Wax, Vegetable Stearic Acid, Alpha Lipoic Acid, CoEnzyme Q 10 (Sourced from Legumes &amp; Soybeans), Argan Oil, Green Tea Extract, Resveratrol, Silver Dihydrogen Citrate</t>
  </si>
  <si>
    <t xml:space="preserve">Super Light Refining Serum</t>
  </si>
  <si>
    <t xml:space="preserve">ORG Aloe barbadensis (Aloe) Leaf Juice, ORG Centella asiatica (Gotu Kola) Extract (and) Geranium maculatum (Geranium) Extract (and) Saintpaulia Ionantha (African Violet) Flower Extract (and) Recutita matricaria (Chamomile German ) Flower Extract (and) Lippia citriodora (Lemon Verbena) Flower Extract, Propanediol (Vegetable), Caprylic Capric Triglycerides (Coconut Fatty Acids), Trimethylglycine (Beet Sugar), Squalane (Olive), Salicylic Acid, Hydrolyzed Avena sativa (Oat) Powder, EcoCert Gluconolactone, Mixed Tocotrienols (Vitamin E), Allantoin, Lecithin (Soy), EcoCert Sodium Benzoate, Xanthomonas campestris (Xanthan) Gum</t>
  </si>
  <si>
    <t xml:space="preserve">Skin Tightening Serum</t>
  </si>
  <si>
    <t xml:space="preserve">ORG Aloe barbadensis (Aloe Vera) Leaf Juice (and) Camellia sinensis (Green Tea) Leaf Extract (and) Camellia sinensis (Darjeeling Black Tea) Leaf Extract (and) Centella asiatica (Gotu Kola) Extract (and) Aspalathus linearis (Rooibos / Red Bush) Leaf Extract (and) Camellia sinensis (White Tea) Leaf Extract, EcoCert Propanediol (Vegetable), Hyaluronic Acid, Camellia sinensis Seed Oil, Glyceryl Stearate SE, Hydrolyzed Cucurbita pepo (Pumpkin) Seedcake, Prunus amygdalus Dulcis (Sweet Almond) Seed Extract, Dipalmitoylhydroxyprolene (DPHP), Phospholipid (and) Tocopherol Acetate (Vitamin E) Encapsulation, Squalane (Olive), Argania spinosa (Argan) Nut Oil, Beta Glucan, EcoCert Gluconolactone, Allantoin, Xanthamonas campestris (Xanthan) Gum, EcoCert Sodium Benzoate</t>
  </si>
  <si>
    <t xml:space="preserve">CE CoQ10 Anti-Oxidant Serum</t>
  </si>
  <si>
    <t xml:space="preserve">ORG Aloe barbadensis (Aloe Vera) Leaf Juice, Propanediol (Vegetable), ORG Camellia sinensis (Green Tea) Leaf Extract (and) ORG Camellia sinensis (Darjeeling Black Tea) Leaf Extract (and) ORG Centella asiatica (Gotu Kola) Extract (and) Aspalathus linearis (Rooibos / Red Bush) Leaf Extract (and) ORG Camellia sinensis (White Tea) Leaf Extract, Hyaluronic Acid, Limnanthes alba (Meadowfoam) Seed Oil, Glyceryl Stearate SE, Squalane (Olive), Phospholipid (and) Ubiquinone (CoQ10) (and) Ascorbyl Palmitate (Vitamin C Ester) (Encapsulations), EcoCert Gluconolactone, Aveena sativa (Oat) Kernel Extract, Mixed Tocopherols (Vitamin E), ORG Argania spinosa (Argan) Nut Oil, Allantoin, Xanthamonas campestris (Xanthan) Gum, EcoCert Sodium Benzoate</t>
  </si>
  <si>
    <t xml:space="preserve">Vitamin C Serum 10%</t>
  </si>
  <si>
    <t xml:space="preserve">Water, Aloe Vera Juice, Hyaluronic acid, L-Ascorbic Acid, Vegetable Glycerin, Xanthan Gum, Silver Dihydrogen Citrate</t>
  </si>
  <si>
    <t xml:space="preserve">DermaLight Spot Correcting Serum H</t>
  </si>
  <si>
    <t xml:space="preserve">ORG Aloe barbadensis (Aloe Vera) Leaf Juice, Propanediol (Vegetable), Caprylic Capric Triglycerides, Glyceryl Stearate SE, Phospholipid (and) Bellis perennis (Daisy) Blossom Extract (and) Tocopherol Acetate (Vitamin E) (Encapsulations), Squalane (Olive), EcoCert Gluconolactone, Aveena sativa (Oat) Kernel Extract, Argania spinosa (Argan) Nut Oil, Allantoin, Sodium Benzoate, Xanthamonas campestris (Xanthan) Gum</t>
  </si>
  <si>
    <t xml:space="preserve">AnnihiLine Wrinkle Refining Serum</t>
  </si>
  <si>
    <t xml:space="preserve">ORG Aloe barbadensis (Aloe Vera) Leaf Juice (and) Camellia sinensis (Green Tea) Leaf Extract (and) Camellia sinensis (Darjeeling Black Tea) Leaf Extract (and) Centella asiatica (Gotu Kola) Extract (and) Aspalathus linearis (Rooibos / Red Bush) Leaf Extract (and) Camellia sinensis (White Tea) Leaf Extract, Beta-Glucan, EcoCert Propanediol (Vegetable), Palmitoyl Tripeptide-5, Camellia sinensis Seed Oil, Glyceryl Stearate SE, EcoCert Glycine Betaine (Beet) Sugar Extract, Secale Cereale (Rye) Seed Extract, Dipalmitoylhydroxyprolene (DPHP), Squalane (Olive), ORG Argania spinosa (Argan) Nut Oil, EcoCert Gluconolactone, Lecithin (Soy), Allantoin, Xanthamonas campestris (Xanthan) Gum, EcoCert Sodium Benzoate</t>
  </si>
  <si>
    <t xml:space="preserve">Pore Minimizing Skin Corrector Serum</t>
  </si>
  <si>
    <t xml:space="preserve">ORG Aloe barbadensis (Aloe Vera) Leaf Juice, Propanediol (Vegetable) (and) Phospholipid (and) Thioctic Acid (Alpha Lipoic Acid) (and) Ubiquinone (CoEnzyme Q10) Encapsulation, Triticum vulgare (Wheat) Seed Extract, Glyceryl Stearate, Squalane (Olive), Aveena sativa (Oat) Kernel Extract, EcoCert Gluconolactone, Allantoin, Potassium Stearate, Sodium Benzoate, Carageenan (Irish Moss), Xanthamonas campestris (Xanthan) Gum</t>
  </si>
  <si>
    <t xml:space="preserve">Skin Clarifying Serum</t>
  </si>
  <si>
    <t xml:space="preserve">may be scented at up to 0.25%, which will be very strong, as this base holds fragrance very well if you have actives that you'd like to add you may do so at approximately 5% additional water based ingredients only add ingredients that support the pore clarifying activity of the base if using oil based ingredients, you may add at approximately 10%</t>
  </si>
  <si>
    <t xml:space="preserve">ORG Aloe barbadensis (Aloe) Leaf Juice, Calendula officinalis (Calendula) Flower Extract, Hammemelis virginiana (Witch Hazel) Flower / Leaf Distillate, EcoCert Propanediol (Vegetable), Populous tremuloides (Aspen) Bark Extract, Panthenol (ProVtitamin B5), Chondrus crispus (Carageenan / Irish Moss), Allantoin</t>
  </si>
  <si>
    <t xml:space="preserve">RevitalEyez Serum</t>
  </si>
  <si>
    <t xml:space="preserve">ORG Aloe barbadensis (Aloe Vera) Leaf Juice, EcoCert Propanediol (Vegetable), Hydrolyzed Oryza sativa (Rice Bran) Protein (and) Glycine soja (Soy) Bean Potein (and) Oxido Reductases, Glyceryl Stearate SE, Caprylic Capric Triglycerides (and) Ribes nigrum (Black Currant) Seed Oil (and) Rubus Idaeus (Red Raspberry) Seed Oil (and) Borago officinalis (Borage) Seed Oil, EcoCert Trimethylglycine (Beet) Sugar, Palmitoyl Tripeptide-5, Squalane (Olive), Phospholipid (Lecithin) (and) Tocopherol Acetate (Vitamin E) Encapsulation, ORG Argania spinosa (Argan) Oil, Aveena sativa (Oat) Kernel Flour, EcoCert Gluconolactone, Creatine, Caffeine, Xanthomonas campestris (Xanthan) Gum, EcoCert Sodium Benzoate</t>
  </si>
  <si>
    <t xml:space="preserve">Hyaluronic Hydrating Serum</t>
  </si>
  <si>
    <t xml:space="preserve">Purified Water, Hyaluronic Acid, EcoCert Propanediol (Vegetable), Panthenol (ProVitamin B5), Irish Moss (Carageenan), EcoCert Gluconolactone, EcoCert Sodium Benzoate</t>
  </si>
  <si>
    <t xml:space="preserve">Hyaluronic Max Hydration Serum</t>
  </si>
  <si>
    <t xml:space="preserve">128 oz Net Wt ( 8 lbs )</t>
  </si>
  <si>
    <t xml:space="preserve">Water, Sodium Hyaluronate, Vegetable Glycerin, Ginseng Extract, Pomegranate Extract, Silver Dyhydrogen Citrate</t>
  </si>
  <si>
    <t xml:space="preserve">Natural Serum Base</t>
  </si>
  <si>
    <t xml:space="preserve">64 Ounces</t>
  </si>
  <si>
    <t xml:space="preserve">Organic Aloe Vera Juice, Kosher Vegetable Glycerin, Butylene glycol, Xanthan Gum, Phenoxyethanol, Ethylhexylglycerin.</t>
  </si>
  <si>
    <t xml:space="preserve">Organicals Time Defy (Anti-Aging) MultiLamellar Ceramide Serum</t>
  </si>
  <si>
    <t xml:space="preserve">32 oz</t>
  </si>
  <si>
    <t xml:space="preserve">ORG Aloe Barbadensis (Aloe) Leaf Juice, ORG Helianthus annuus (Sunflower) Seed Extract, ORG Epilobium Angustifolium (Willow Leaf) Extract, ORG Phyllanthus emblica (Amalaki) Fruit Extract, ORG Algae Extract, ORG Foeniculum Vulgare (Fennel) Fruit Extract, Phospholipid (and) Tocopherol Acetate (Vtiamin E) (and) D-Panthenol (Vitamin B-5) (and) Sodium Ascorbyl Phosphate, Ceramide 3, Ceramide 6 II, Ceramide 1, Phytosphingosine, Cholesterol, Sodium Lauroyl Lactylate, Sodium Hyaluronate, Sodium Lactate, Eco Gluconolactone, Creatine, Hydroxyethycellulose, (Vegetable) Glycerin, Allantoin, Caffeine, Eco Sodium Benzoate</t>
  </si>
  <si>
    <t xml:space="preserve">Squalane Anti-Aging Serum</t>
  </si>
  <si>
    <t xml:space="preserve">112 oz Net Wt. ( 7 lbs )</t>
  </si>
  <si>
    <t xml:space="preserve">Modification tolerances: 1% - 50% water-based ingredients 1% - 10% oil based ingredients All modifications should be done incrementally and in small batches to establish desired results. [COA / additional-info tab]</t>
  </si>
  <si>
    <t xml:space="preserve">Olive Squalane, Bakuchiol Extract (Retinol Alternative), Lycopene (Tomato) Extract, Rosemary Extract.</t>
  </si>
  <si>
    <t xml:space="preserve">Wholesale Botanics — oils, butters &amp; aromatics we can pull from</t>
  </si>
  <si>
    <t xml:space="preserve">Public storefront prices captured 2026-09-22 (catalog of 541 products). $/kg at each bulk tier. Green = used in a rebuild recipe.</t>
  </si>
  <si>
    <t xml:space="preserve">Declared INCI (where published)</t>
  </si>
  <si>
    <t xml:space="preserve">$/kg @ 1 lb</t>
  </si>
  <si>
    <t xml:space="preserve">$/kg @ 5 lb</t>
  </si>
  <si>
    <t xml:space="preserve">$/kg @ 25 lb</t>
  </si>
  <si>
    <t xml:space="preserve">$/kg @ 100 lb</t>
  </si>
  <si>
    <t xml:space="preserve">Used in recipes</t>
  </si>
  <si>
    <t xml:space="preserve">Abyssinian Oil</t>
  </si>
  <si>
    <t xml:space="preserve">Carrier oil</t>
  </si>
  <si>
    <t xml:space="preserve">Acai Oil</t>
  </si>
  <si>
    <t xml:space="preserve">Aloe Vera Oil</t>
  </si>
  <si>
    <t xml:space="preserve">Amaranth Oil</t>
  </si>
  <si>
    <t xml:space="preserve">Amla Oil</t>
  </si>
  <si>
    <t xml:space="preserve">Apple Oil</t>
  </si>
  <si>
    <t xml:space="preserve">Apricot Kernel Oil</t>
  </si>
  <si>
    <t xml:space="preserve">✓</t>
  </si>
  <si>
    <t xml:space="preserve">Bakuchi Oil</t>
  </si>
  <si>
    <t xml:space="preserve">Banana Seed Oil</t>
  </si>
  <si>
    <t xml:space="preserve">Baobab Seed Oil</t>
  </si>
  <si>
    <t xml:space="preserve">Batana Oil (Batana Butter)</t>
  </si>
  <si>
    <t xml:space="preserve">Batana Oil (Batana Oil)</t>
  </si>
  <si>
    <t xml:space="preserve">Ben Oil</t>
  </si>
  <si>
    <t xml:space="preserve">Black Cumin Seed Oil</t>
  </si>
  <si>
    <t xml:space="preserve">Black Currant Seed Oil</t>
  </si>
  <si>
    <t xml:space="preserve">Black Seed Oil</t>
  </si>
  <si>
    <t xml:space="preserve">Blueberry Oil</t>
  </si>
  <si>
    <t xml:space="preserve">Brahmi Oil</t>
  </si>
  <si>
    <t xml:space="preserve">Brazil Nut Oil</t>
  </si>
  <si>
    <t xml:space="preserve">Bulk Argan Oil</t>
  </si>
  <si>
    <t xml:space="preserve">Bulk Black Seed Oil</t>
  </si>
  <si>
    <t xml:space="preserve">Bulk Castor Oil</t>
  </si>
  <si>
    <t xml:space="preserve">Bulk Grapeseed Oil</t>
  </si>
  <si>
    <t xml:space="preserve">Bulk Jojoba Oil</t>
  </si>
  <si>
    <t xml:space="preserve">Bulk Neem Oil</t>
  </si>
  <si>
    <t xml:space="preserve">Cacay Oil</t>
  </si>
  <si>
    <t xml:space="preserve">Calendula Oil</t>
  </si>
  <si>
    <t xml:space="preserve">Camelina Oil</t>
  </si>
  <si>
    <t xml:space="preserve">Camellia Seed Oil</t>
  </si>
  <si>
    <t xml:space="preserve">Cashew Oil</t>
  </si>
  <si>
    <t xml:space="preserve">Chaulmoogra Oil</t>
  </si>
  <si>
    <t xml:space="preserve">Cocoa Oil</t>
  </si>
  <si>
    <t xml:space="preserve">Coconut Oil (Fractionated)</t>
  </si>
  <si>
    <t xml:space="preserve">Coconut Oil (Virgin Unrefined)</t>
  </si>
  <si>
    <t xml:space="preserve">Cottonseed Oil</t>
  </si>
  <si>
    <t xml:space="preserve">Cucumber Seed Oil</t>
  </si>
  <si>
    <t xml:space="preserve">Echium Oil</t>
  </si>
  <si>
    <t xml:space="preserve">Emu Oil</t>
  </si>
  <si>
    <t xml:space="preserve">Fenugreek Oil</t>
  </si>
  <si>
    <t xml:space="preserve">Flaxseed Oil</t>
  </si>
  <si>
    <t xml:space="preserve">Guava Oil</t>
  </si>
  <si>
    <t xml:space="preserve">Hemp Seed Oil</t>
  </si>
  <si>
    <t xml:space="preserve">Simmondsia chinensis (Jojoba) Seed Oil</t>
  </si>
  <si>
    <t xml:space="preserve">Kalahari Melon Seed Oil</t>
  </si>
  <si>
    <t xml:space="preserve">Kalonji Oil</t>
  </si>
  <si>
    <t xml:space="preserve">Karanja Oil</t>
  </si>
  <si>
    <t xml:space="preserve">Kiwi Seed Oil</t>
  </si>
  <si>
    <t xml:space="preserve">Kukui Oil</t>
  </si>
  <si>
    <t xml:space="preserve">Kumkumadi Oil</t>
  </si>
  <si>
    <t xml:space="preserve">Laurel Berry Oil</t>
  </si>
  <si>
    <t xml:space="preserve">Mongongo Oil</t>
  </si>
  <si>
    <t xml:space="preserve">Moringa Oil</t>
  </si>
  <si>
    <t xml:space="preserve">Helianthus Annuus (Sunflower) Seed Oil, Moringa oleifera Leaf</t>
  </si>
  <si>
    <t xml:space="preserve">Moroccan Argan Oil</t>
  </si>
  <si>
    <t xml:space="preserve">Neem Oil</t>
  </si>
  <si>
    <t xml:space="preserve">Oat Oil</t>
  </si>
  <si>
    <t xml:space="preserve">Olive Oil</t>
  </si>
  <si>
    <t xml:space="preserve">Onion Seed Oil</t>
  </si>
  <si>
    <t xml:space="preserve">Papaya Oil</t>
  </si>
  <si>
    <t xml:space="preserve">Peach Kernel Oil</t>
  </si>
  <si>
    <t xml:space="preserve">Pine Nut Oil</t>
  </si>
  <si>
    <t xml:space="preserve">Punica granatum (Pomegranate) Seed Oil</t>
  </si>
  <si>
    <t xml:space="preserve">Rice Bran Oil</t>
  </si>
  <si>
    <t xml:space="preserve">Sacha Inchi Oil</t>
  </si>
  <si>
    <t xml:space="preserve">Safflower Oil</t>
  </si>
  <si>
    <t xml:space="preserve">Saw Palmetto Oil</t>
  </si>
  <si>
    <t xml:space="preserve">Sesame Oil</t>
  </si>
  <si>
    <t xml:space="preserve">Shea Oil</t>
  </si>
  <si>
    <t xml:space="preserve">Soybean Oil</t>
  </si>
  <si>
    <t xml:space="preserve">Squalane Oil (Shark) — do not use</t>
  </si>
  <si>
    <t xml:space="preserve">Strawberry Oil</t>
  </si>
  <si>
    <t xml:space="preserve">Sweet Almond Oil</t>
  </si>
  <si>
    <t xml:space="preserve">Tsubaki Oil</t>
  </si>
  <si>
    <t xml:space="preserve">Walnut Oil</t>
  </si>
  <si>
    <t xml:space="preserve">Watermelon Seed Oil</t>
  </si>
  <si>
    <t xml:space="preserve">Organic Avocado Oil</t>
  </si>
  <si>
    <t xml:space="preserve">Organic carrier oil</t>
  </si>
  <si>
    <t xml:space="preserve">Organic Black Cumin Seed Oil</t>
  </si>
  <si>
    <t xml:space="preserve">Organic Black Seed Oil</t>
  </si>
  <si>
    <t xml:space="preserve">Organic Castor Oil</t>
  </si>
  <si>
    <t xml:space="preserve">Organic Clove Oil</t>
  </si>
  <si>
    <t xml:space="preserve">Organic Coconut Oil (MCT)</t>
  </si>
  <si>
    <t xml:space="preserve">Organic Jojoba Oil</t>
  </si>
  <si>
    <t xml:space="preserve">Organic Olive Oil</t>
  </si>
  <si>
    <t xml:space="preserve">Organic Passionfruit Seed Oil</t>
  </si>
  <si>
    <t xml:space="preserve">Organic Prickly Pear Oil</t>
  </si>
  <si>
    <t xml:space="preserve">Organic Pumpkin Seed Oil</t>
  </si>
  <si>
    <t xml:space="preserve">Organic Soybean Oil</t>
  </si>
  <si>
    <t xml:space="preserve">Organic Ylang Ylang Essential Oil</t>
  </si>
  <si>
    <t xml:space="preserve">Cocoa Butter</t>
  </si>
  <si>
    <t xml:space="preserve">Butter</t>
  </si>
  <si>
    <t xml:space="preserve">Cupuacu Butter</t>
  </si>
  <si>
    <t xml:space="preserve">Kokum Butter</t>
  </si>
  <si>
    <t xml:space="preserve">Mango Butter</t>
  </si>
  <si>
    <t xml:space="preserve">Murumuru Butter</t>
  </si>
  <si>
    <t xml:space="preserve">Raw Cocoa Butter</t>
  </si>
  <si>
    <t xml:space="preserve">Finished gel</t>
  </si>
  <si>
    <t xml:space="preserve">Amla Powder</t>
  </si>
  <si>
    <t xml:space="preserve">Powder / crystal</t>
  </si>
  <si>
    <t xml:space="preserve">Ashwagandha Powder</t>
  </si>
  <si>
    <t xml:space="preserve">Celery Powder</t>
  </si>
  <si>
    <t xml:space="preserve">Chamomile Powder</t>
  </si>
  <si>
    <t xml:space="preserve">Chicory Root Powder</t>
  </si>
  <si>
    <t xml:space="preserve">Ginger Powder</t>
  </si>
  <si>
    <t xml:space="preserve">Hibiscus Powder</t>
  </si>
  <si>
    <t xml:space="preserve">Moringa Powder</t>
  </si>
  <si>
    <t xml:space="preserve">Mugwort Herb</t>
  </si>
  <si>
    <t xml:space="preserve">Mugwort Powder</t>
  </si>
  <si>
    <t xml:space="preserve">Mullein Herb</t>
  </si>
  <si>
    <t xml:space="preserve">Mullein Powder</t>
  </si>
  <si>
    <t xml:space="preserve">Nettle Leaf Powder</t>
  </si>
  <si>
    <t xml:space="preserve">Rosemary Powder</t>
  </si>
  <si>
    <t xml:space="preserve">Tomato Powder</t>
  </si>
  <si>
    <t xml:space="preserve">Turmeric Powder</t>
  </si>
  <si>
    <t xml:space="preserve">Bulk Lavender Oil (40)</t>
  </si>
  <si>
    <t xml:space="preserve">Essential oil</t>
  </si>
  <si>
    <t xml:space="preserve">Bulk Lavender Oil (Lavandin Grosso)</t>
  </si>
  <si>
    <t xml:space="preserve">Bulk Lavender Oil (Lavandula Angustifolia)</t>
  </si>
  <si>
    <t xml:space="preserve">Bulk Lavender Oil (Lavandula Latifolia)</t>
  </si>
  <si>
    <t xml:space="preserve">Bulk Peppermint Oil (Mentha Arvensis)</t>
  </si>
  <si>
    <t xml:space="preserve">Bulk Peppermint Oil (Mentha Piperita)</t>
  </si>
  <si>
    <t xml:space="preserve">Bulk Rosemary Oil (Botanical)</t>
  </si>
  <si>
    <t xml:space="preserve">Bulk Rosemary Oil (Purity)</t>
  </si>
  <si>
    <t xml:space="preserve">Carrot Seed Oil (Carrier Oil)</t>
  </si>
  <si>
    <t xml:space="preserve">Carrot Seed Oil (Essential Oil)</t>
  </si>
  <si>
    <t xml:space="preserve">Chamomile Essential Oil</t>
  </si>
  <si>
    <t xml:space="preserve">Coffee Essential Oil (Purity)</t>
  </si>
  <si>
    <t xml:space="preserve">Frankincense Essential Oil</t>
  </si>
  <si>
    <t xml:space="preserve">Boswellia Serrata (Frankincense) Oil</t>
  </si>
  <si>
    <t xml:space="preserve">Geranium Essential Oil</t>
  </si>
  <si>
    <t xml:space="preserve">German Chamomile Essential Oil</t>
  </si>
  <si>
    <t xml:space="preserve">Jasmine Essential Oil</t>
  </si>
  <si>
    <t xml:space="preserve">Lavender Essential Oil (40)</t>
  </si>
  <si>
    <t xml:space="preserve">Lavender Essential Oil (Lavandin Grosso)</t>
  </si>
  <si>
    <t xml:space="preserve">Lavender Essential Oil (Lavandula Angustifolia)</t>
  </si>
  <si>
    <t xml:space="preserve">Lavender Essential Oil (Lavandula Latifolia)</t>
  </si>
  <si>
    <t xml:space="preserve">Peppermint Essential Oil (Mentha Arvensis)</t>
  </si>
  <si>
    <t xml:space="preserve">Roman Chamomile Essential Oil</t>
  </si>
  <si>
    <t xml:space="preserve">Rose Essential Oil</t>
  </si>
  <si>
    <t xml:space="preserve">Rose Geranium Essential Oil</t>
  </si>
  <si>
    <t xml:space="preserve">Rosemary Essential Oil (Botanical)</t>
  </si>
  <si>
    <t xml:space="preserve">Rosemary Essential Oil (Purity)</t>
  </si>
  <si>
    <t xml:space="preserve">Rosewood Essential Oil</t>
  </si>
  <si>
    <t xml:space="preserve">Tea Tree Essential Oil (Australia)</t>
  </si>
  <si>
    <t xml:space="preserve">Tea Tree Essential Oil (South Africa)</t>
  </si>
  <si>
    <t xml:space="preserve">Tuberose Essential Oil</t>
  </si>
  <si>
    <t xml:space="preserve">Organic Frankincense Essential Oil</t>
  </si>
  <si>
    <t xml:space="preserve">Organic essential oil</t>
  </si>
  <si>
    <t xml:space="preserve">Organic Geranium Essential Oil</t>
  </si>
  <si>
    <t xml:space="preserve">Organic Lavender Essential Oil</t>
  </si>
  <si>
    <t xml:space="preserve">Organic Peppermint Essential Oil (Mentha Arvensis)</t>
  </si>
  <si>
    <t xml:space="preserve">Organic Peppermint Essential Oil (Mentha Piperita)</t>
  </si>
  <si>
    <t xml:space="preserve">Organic Rosemary Essential Oil</t>
  </si>
  <si>
    <t xml:space="preserve">Organic Spearmint Essential Oil</t>
  </si>
  <si>
    <t xml:space="preserve">Organic Tea Tree Essential Oil</t>
  </si>
  <si>
    <t xml:space="preserve">Outside raw actives — what we would buy to stir in</t>
  </si>
  <si>
    <t xml:space="preserve">US retail/bulk listings captured 2026-09-25. Green = the tier used in the model.</t>
  </si>
  <si>
    <t xml:space="preserve">Active</t>
  </si>
  <si>
    <t xml:space="preserve">INCI</t>
  </si>
  <si>
    <t xml:space="preserve">Tiers (size · price)</t>
  </si>
  <si>
    <t xml:space="preserve">Best $/kg</t>
  </si>
  <si>
    <t xml:space="preserve">Use level</t>
  </si>
  <si>
    <t xml:space="preserve">Cold-add guidance (supplier’s words)</t>
  </si>
  <si>
    <t xml:space="preserve">Used in model</t>
  </si>
  <si>
    <t xml:space="preserve">niacinamide</t>
  </si>
  <si>
    <t xml:space="preserve">MakingCosmetics</t>
  </si>
  <si>
    <t xml:space="preserve">Vitamin B3 (Niacinamide), USP</t>
  </si>
  <si>
    <t xml:space="preserve">28.2oz / 800g $58.6; 11lbs / 5kg $224.8; 55lbs / 25kg $899.9</t>
  </si>
  <si>
    <t xml:space="preserve">1-6% (5% typical)</t>
  </si>
  <si>
    <t xml:space="preserve">Add to water phase of formula or directly into a finished cream or cream base.</t>
  </si>
  <si>
    <t xml:space="preserve">Formulator Sample Shop</t>
  </si>
  <si>
    <t xml:space="preserve">VITAMIN B, NIACINAMIDE USP</t>
  </si>
  <si>
    <t xml:space="preserve">1LB $24.0; 5LB $107.0; 10KG $400.0</t>
  </si>
  <si>
    <t xml:space="preserve">1.0-3.0%</t>
  </si>
  <si>
    <t xml:space="preserve">Add to the water phase of your formulation</t>
  </si>
  <si>
    <t xml:space="preserve">Lotioncrafter</t>
  </si>
  <si>
    <t xml:space="preserve">Vitamin B3, Niacinamide</t>
  </si>
  <si>
    <t xml:space="preserve">1 lb $31.95; 5 lbs $133.35</t>
  </si>
  <si>
    <t xml:space="preserve">sodium hyaluronate - high MW powder</t>
  </si>
  <si>
    <t xml:space="preserve">10.6oz / 300g $198; 2.2lbs / 1kg $498</t>
  </si>
  <si>
    <t xml:space="preserve">0.1-2%</t>
  </si>
  <si>
    <t xml:space="preserve">Hyaluronic acid needs to be carefully sprinkled into the water under constant high-speed stirring (preferably with a hand mixer or vortex mixer).</t>
  </si>
  <si>
    <t xml:space="preserve">Hyaluronic Acid HMW (1.0 - 1.5 MDa)</t>
  </si>
  <si>
    <t xml:space="preserve">500g (17.63 oz) $594.95; 1 kg (35.27 oz) $885.0</t>
  </si>
  <si>
    <t xml:space="preserve">0.01-1%</t>
  </si>
  <si>
    <t xml:space="preserve">It is not recommended to add HA above 60 °C</t>
  </si>
  <si>
    <t xml:space="preserve">sodium hyaluronate - low MW powder</t>
  </si>
  <si>
    <t xml:space="preserve">Hyaluronic Acid SLMW</t>
  </si>
  <si>
    <t xml:space="preserve">17.6oz / 500g $398</t>
  </si>
  <si>
    <t xml:space="preserve">0.1-10%</t>
  </si>
  <si>
    <t xml:space="preserve">There is no thickening effect like with the high molecular hyaluronic acid ... It may still clump and therefore needs to be mixed very well. Adding some glycerin or using a high-shear mixer is recommended to avoid clumping.</t>
  </si>
  <si>
    <t xml:space="preserve">Hyaluronic Acid LMW (0.8 - 1.0 MDa)</t>
  </si>
  <si>
    <t xml:space="preserve">500g (17.63 oz) $564.95; 1 kg (35.27 oz) $1099.0</t>
  </si>
  <si>
    <t xml:space="preserve">0.01-2%</t>
  </si>
  <si>
    <t xml:space="preserve">Hyaluronic Acid SLMW (&lt;50 kDa)</t>
  </si>
  <si>
    <t xml:space="preserve">500g (17.63 oz) $534.95; 1 kg (35.27 oz) $995.0</t>
  </si>
  <si>
    <t xml:space="preserve">hyaluronic acid 1% ready solution</t>
  </si>
  <si>
    <t xml:space="preserve">Water, Sodium Hyaluronate</t>
  </si>
  <si>
    <t xml:space="preserve">FSS HYA SOLUTION 1%</t>
  </si>
  <si>
    <t xml:space="preserve">8OZ $18.0; 1KG $44.0</t>
  </si>
  <si>
    <t xml:space="preserve">1.0-10.0%</t>
  </si>
  <si>
    <t xml:space="preserve">Can be incorporated into the aqueous phase of the formulation.</t>
  </si>
  <si>
    <t xml:space="preserve">FSS HYA SOLUTION 1% PBF</t>
  </si>
  <si>
    <t xml:space="preserve">1kg (2.2 lbs) $110.0; 5kgs (11 lbs) $540.0; 18kgs (39 lbs) $1890.0</t>
  </si>
  <si>
    <t xml:space="preserve">panthenol (D-panthenol liquid)</t>
  </si>
  <si>
    <t xml:space="preserve">d-Panthenol, Liquid</t>
  </si>
  <si>
    <t xml:space="preserve">2 lb $66.55; 8 lb $228.95</t>
  </si>
  <si>
    <t xml:space="preserve">0.1-2% leave-on; 1.0-5.0% rinse-off</t>
  </si>
  <si>
    <t xml:space="preserve">Provitamin B5 (d-panthenol)</t>
  </si>
  <si>
    <t xml:space="preserve">33.6floz / 1L $235; 1Gal / 3.8L $699; 44lbs / 20kg $2300</t>
  </si>
  <si>
    <t xml:space="preserve">0.5-5%</t>
  </si>
  <si>
    <t xml:space="preserve">Add to cold or hot formulas</t>
  </si>
  <si>
    <t xml:space="preserve">dl-Panthenol</t>
  </si>
  <si>
    <t xml:space="preserve">1kg (2.2 lbs) $72.0; 5kgs (11 lbs) $355.0; 20kgs (44 lbs) $1280.0</t>
  </si>
  <si>
    <t xml:space="preserve">bakuchiol (purified)</t>
  </si>
  <si>
    <t xml:space="preserve">8oz $490.0; 1kg (2.2 lbs) $1300.0</t>
  </si>
  <si>
    <t xml:space="preserve">0.5-1.0%</t>
  </si>
  <si>
    <t xml:space="preserve">Add into formulation after emulsion with a processing temperature of about 50C. Can also be added into the oil phase of formulation.</t>
  </si>
  <si>
    <t xml:space="preserve">Bakuchiol, 99%</t>
  </si>
  <si>
    <t xml:space="preserve">220g (7.76 oz) $299.65</t>
  </si>
  <si>
    <t xml:space="preserve">add directly to the oil phase before emulsifying into the water phase. Avoid prolonged heating of the oil phase above 75°C (167°F). Bakuchiol 99% should not be formulated into aqueous products</t>
  </si>
  <si>
    <t xml:space="preserve">8.4floz / 250ml $495.9; 2.2lbs / 1kg $1324; 11lbs / 5kg $6300</t>
  </si>
  <si>
    <t xml:space="preserve">0.25-1%</t>
  </si>
  <si>
    <t xml:space="preserve">Add to the oil phase of emulsions. Do not heat to more than 50°C (122°F).</t>
  </si>
  <si>
    <t xml:space="preserve">retinol (10% in oil / encapsulated)</t>
  </si>
  <si>
    <t xml:space="preserve">FSS Retinol Liposome OS (Oil Soluble)</t>
  </si>
  <si>
    <t xml:space="preserve">8oz $430.0; 1kg (2.2 lbs) $1400.0</t>
  </si>
  <si>
    <t xml:space="preserve">Vitamin A Liposomes (retinol)</t>
  </si>
  <si>
    <t xml:space="preserve">8.4floz / 250ml $498.9; 33.6floz / 1L $1498</t>
  </si>
  <si>
    <t xml:space="preserve">0.1-3%</t>
  </si>
  <si>
    <t xml:space="preserve">Incorporate into emulsion products at room temperature or below 30°C/86°F typically added at the end of the emulsion process.</t>
  </si>
  <si>
    <t xml:space="preserve">Vitamin A Microcaps (retinol)</t>
  </si>
  <si>
    <t xml:space="preserve">8.4floz / 250ml $236.8; 33.6floz / 1L $769.5</t>
  </si>
  <si>
    <t xml:space="preserve">1-5%</t>
  </si>
  <si>
    <t xml:space="preserve">Incorporate into emulsion products at room temperature or below 40°C/100°F.</t>
  </si>
  <si>
    <t xml:space="preserve">palmitoyl tripeptide-5 (Syn-Coll type)</t>
  </si>
  <si>
    <t xml:space="preserve">Tripeptide-5</t>
  </si>
  <si>
    <t xml:space="preserve">8.4floz / 250ml $225.5; 2.2lbs / 1kg $598; 11lbs / 5kg $2545</t>
  </si>
  <si>
    <t xml:space="preserve">1-3%</t>
  </si>
  <si>
    <t xml:space="preserve">Add as is at the end of formulas.</t>
  </si>
  <si>
    <t xml:space="preserve">LCPeptide CollaSynth™</t>
  </si>
  <si>
    <t xml:space="preserve">120g (4.23 oz) $72.0</t>
  </si>
  <si>
    <t xml:space="preserve">Add to the aqueous phase of a formulation. Stable up to 2 hrs at 80°C (167°F).</t>
  </si>
  <si>
    <t xml:space="preserve">Dermafactors</t>
  </si>
  <si>
    <t xml:space="preserve">Palmitoyl Tripeptide-5, Liquid Form, Double Strength</t>
  </si>
  <si>
    <t xml:space="preserve">480g $238.95; 1000g $399.95</t>
  </si>
  <si>
    <t xml:space="preserve">acetyl hexapeptide-8 (Argireline) solution</t>
  </si>
  <si>
    <t xml:space="preserve">Argireline® peptide solution NP</t>
  </si>
  <si>
    <t xml:space="preserve">240g (8.46 oz) $174.95; 480g (16.93 oz) $334.75</t>
  </si>
  <si>
    <t xml:space="preserve">2-10%</t>
  </si>
  <si>
    <t xml:space="preserve">Add at the end of the emulsion, at cool down, below 40C (104F).</t>
  </si>
  <si>
    <t xml:space="preserve">Argireline® Amplified peptide solution</t>
  </si>
  <si>
    <t xml:space="preserve">240g (8.46 oz) $186.95; 480g (16.93 oz) $360.95</t>
  </si>
  <si>
    <t xml:space="preserve">2-5%</t>
  </si>
  <si>
    <t xml:space="preserve">Add at the end of the emulsion, at cool down below 40C (104F).</t>
  </si>
  <si>
    <t xml:space="preserve">Argireline Amplified</t>
  </si>
  <si>
    <t xml:space="preserve">8.4floz / 250ml $265.9</t>
  </si>
  <si>
    <t xml:space="preserve">Add to aqueous phase of formulas best</t>
  </si>
  <si>
    <t xml:space="preserve">palmitoyl tripeptide-1 + palmitoyl tetrapeptide-7 (Matrixyl 3000 type)</t>
  </si>
  <si>
    <t xml:space="preserve">Palmitoyl Tripeptide-1, Palmitoyl Tetrapeptide-7</t>
  </si>
  <si>
    <t xml:space="preserve">LCPeptide™ 3000</t>
  </si>
  <si>
    <t xml:space="preserve">240g (8.46 oz)- $163.25 $163.25; 480g (16.93 oz) $320.25</t>
  </si>
  <si>
    <t xml:space="preserve">3-8%</t>
  </si>
  <si>
    <t xml:space="preserve">should be incorporated at the end of the emulsion, at cool down, below 40C (104F).</t>
  </si>
  <si>
    <t xml:space="preserve">Bulk Naturals Wholesale</t>
  </si>
  <si>
    <t xml:space="preserve">PAL-150 Peptide Complex (Palmitoyl Tripeptide-1 + Palmitoyl Tetrapeptide-7)</t>
  </si>
  <si>
    <t xml:space="preserve">15ml Glass $39.0; 2oz Glass $129.0</t>
  </si>
  <si>
    <t xml:space="preserve">Add to formulations below 40°C during the cool-down phase</t>
  </si>
  <si>
    <t xml:space="preserve">acetyl tetrapeptide-5 (Eyeseryl) solution</t>
  </si>
  <si>
    <t xml:space="preserve">Acetyl Tetrapeptide-5</t>
  </si>
  <si>
    <t xml:space="preserve">Eyeseryl® peptide solution B</t>
  </si>
  <si>
    <t xml:space="preserve">240g (8.46 oz) $245.45; 480g (16.93 oz) $476.25</t>
  </si>
  <si>
    <t xml:space="preserve">1-10%</t>
  </si>
  <si>
    <t xml:space="preserve">the final stage of the manufacturing process, provided the temperature is below 40°C (104°F).</t>
  </si>
  <si>
    <t xml:space="preserve">caffeine (anhydrous)</t>
  </si>
  <si>
    <t xml:space="preserve">Caffeine</t>
  </si>
  <si>
    <t xml:space="preserve">Ingredients To Die For</t>
  </si>
  <si>
    <t xml:space="preserve">Caffeine, Anhydrous USP</t>
  </si>
  <si>
    <t xml:space="preserve">1 lb $36.01; 5 lb $154.7; 15 lb $386.75; 44 lb $907.61</t>
  </si>
  <si>
    <t xml:space="preserve">0.1-1.0% (skin care 0.1-0.5%)</t>
  </si>
  <si>
    <t xml:space="preserve">Add to Water Phase From 0.1 TO 1.0%</t>
  </si>
  <si>
    <t xml:space="preserve">Caffeine Anhydrous Powder</t>
  </si>
  <si>
    <t xml:space="preserve">500 grams $39.95; 1 kilo $74.95</t>
  </si>
  <si>
    <t xml:space="preserve">0.1-5%</t>
  </si>
  <si>
    <t xml:space="preserve">allantoin</t>
  </si>
  <si>
    <t xml:space="preserve">1 lb $21.95; 5 lb $93.95</t>
  </si>
  <si>
    <t xml:space="preserve">0.1-2.0%</t>
  </si>
  <si>
    <t xml:space="preserve">To incorporate 0.5% Allantoin, or more, into an emulsion product, the emulsion is made and Allantoin is added during the cooling process below 50°C (122°F). Good agitation is required to thoroughly disperse the Allantoin to achieve a suitable suspension.</t>
  </si>
  <si>
    <t xml:space="preserve">FSS Allantoin Powder</t>
  </si>
  <si>
    <t xml:space="preserve">1kg (2.2 lbs) $52.0; 5kgs (11 lbs) $245.0; 25kgs (55 lbs) $1175.0</t>
  </si>
  <si>
    <t xml:space="preserve">0.5-2.0%</t>
  </si>
  <si>
    <t xml:space="preserve">Incorporate into the aqueous phase or cooling phase of your emulsion.</t>
  </si>
  <si>
    <t xml:space="preserve">Allantoin Powder for Skin Care &amp; Beauty Products</t>
  </si>
  <si>
    <t xml:space="preserve">2.2lbs / 1kg $63.9; 11lbs / 5kg $223.8; 55lbs / 25kg $869.1</t>
  </si>
  <si>
    <t xml:space="preserve">0.2-2%</t>
  </si>
  <si>
    <t xml:space="preserve">Add to aqueous phase of formulas or after emulsification process. ... Can crystallize if added at hot temperatures and then rapidly cooled down.</t>
  </si>
  <si>
    <t xml:space="preserve">glycerin (vegetable)</t>
  </si>
  <si>
    <t xml:space="preserve">1kg (2.2 lbs) $18.0; 5kgs (11 lbs) $72.0; 18kgs (39 lbs) $252.0</t>
  </si>
  <si>
    <t xml:space="preserve">Glycerin, Vegetable</t>
  </si>
  <si>
    <t xml:space="preserve">20 oz $7.95; 10 lbs $42.55; 50 lbs $178.95</t>
  </si>
  <si>
    <t xml:space="preserve">Glycerin, USP, palm-free</t>
  </si>
  <si>
    <t xml:space="preserve">40lbs / 18kg $215</t>
  </si>
  <si>
    <t xml:space="preserve">Add as is to the water phase of the formulas</t>
  </si>
  <si>
    <t xml:space="preserve">sodium PCA</t>
  </si>
  <si>
    <t xml:space="preserve">FSS SODIUM PCA</t>
  </si>
  <si>
    <t xml:space="preserve">1KG $48.5; 5KG $225.0</t>
  </si>
  <si>
    <t xml:space="preserve">0.01-10%</t>
  </si>
  <si>
    <t xml:space="preserve">Sodium PCA 50%</t>
  </si>
  <si>
    <t xml:space="preserve">20 oz $30.95; 10 lbs $204.75</t>
  </si>
  <si>
    <t xml:space="preserve">0.2-2.5% leave-on</t>
  </si>
  <si>
    <t xml:space="preserve">16.8floz / 500ml $43.9; 40lbs / 18kg $589</t>
  </si>
  <si>
    <t xml:space="preserve">beta-glucan</t>
  </si>
  <si>
    <t xml:space="preserve">Beta Glucan</t>
  </si>
  <si>
    <t xml:space="preserve">33.6floz / 1L $479</t>
  </si>
  <si>
    <t xml:space="preserve">Add to formulas to the water phase.</t>
  </si>
  <si>
    <t xml:space="preserve">16 oz $42.01; 64 oz $143.18; 8 lb $245.83; 35 lb $798.56</t>
  </si>
  <si>
    <t xml:space="preserve">5.0-20.0%</t>
  </si>
  <si>
    <t xml:space="preserve">add at cool down</t>
  </si>
  <si>
    <t xml:space="preserve">Yeast Beta Glucan 10:1</t>
  </si>
  <si>
    <t xml:space="preserve">500 Grams $79.95; 1 Kilo $159.95</t>
  </si>
  <si>
    <t xml:space="preserve">0.5-3%</t>
  </si>
  <si>
    <t xml:space="preserve">centella asiatica extract</t>
  </si>
  <si>
    <t xml:space="preserve">1 lb $45.75; 8 lbs $285.25</t>
  </si>
  <si>
    <t xml:space="preserve">Recommend adding to an emulsion during the cool-down phase. Can be added to the water-phase if cold-processing.</t>
  </si>
  <si>
    <t xml:space="preserve">FSS Gotu Kola Extract G</t>
  </si>
  <si>
    <t xml:space="preserve">1kg (2.2 lbs) $70.0; 10kgs (22 lbs) $634.0</t>
  </si>
  <si>
    <t xml:space="preserve">Can be incorporated into the aqueous phase. ... Heat Stability: Stable up to 50C</t>
  </si>
  <si>
    <t xml:space="preserve">Gotu Kola Extract</t>
  </si>
  <si>
    <t xml:space="preserve">33.6floz / 1L $77.5; 1Gal / 3.8L $229</t>
  </si>
  <si>
    <t xml:space="preserve">5-10%</t>
  </si>
  <si>
    <t xml:space="preserve">cucumber extract (liquid)</t>
  </si>
  <si>
    <t xml:space="preserve">Cucumber Fruit Extract</t>
  </si>
  <si>
    <t xml:space="preserve">33.6floz / 1L $89.9; 40lbs / 18kg $697</t>
  </si>
  <si>
    <t xml:space="preserve">3-5%</t>
  </si>
  <si>
    <t xml:space="preserve">FSS CUCUMBER EXTRACT G PF</t>
  </si>
  <si>
    <t xml:space="preserve">8OZ $24.0; 1KG $61.0</t>
  </si>
  <si>
    <t xml:space="preserve">Can be incorporated into the aqueous phase of a formulation. ... Temperature Stability: Stable up to 50C</t>
  </si>
  <si>
    <t xml:space="preserve">FSS CUCUMBER EXTRACT AQ PF</t>
  </si>
  <si>
    <t xml:space="preserve">1KG $61.5; 10KG $600.0; 20KG $1180.0</t>
  </si>
  <si>
    <t xml:space="preserve">green tea extract</t>
  </si>
  <si>
    <t xml:space="preserve">1 lb $41.95; 8 lbs $299.95</t>
  </si>
  <si>
    <t xml:space="preserve">FSS Green Tea Extract PF</t>
  </si>
  <si>
    <t xml:space="preserve">1kg (2.2 lbs) $65.0; 5kgs (11 lbs) $315.0; 10kgs (22 lbs) $620.0</t>
  </si>
  <si>
    <t xml:space="preserve">33.6floz / 1L $98; 11lbs / 5kg $298</t>
  </si>
  <si>
    <t xml:space="preserve">Use as is.</t>
  </si>
  <si>
    <t xml:space="preserve">licorice root extract</t>
  </si>
  <si>
    <t xml:space="preserve">FSS Licorice Root Extract PF</t>
  </si>
  <si>
    <t xml:space="preserve">1kg (2.2 lbs) $56.25; 5kgs (11 lbs) $270.0; 18kgs (39 lbs) $936.0</t>
  </si>
  <si>
    <t xml:space="preserve">Can be added in the water phase of an emulsion, or during the cooling phase once the emulsion has been formed.</t>
  </si>
  <si>
    <t xml:space="preserve">1 lb $49.95; 4 lbs $175.95</t>
  </si>
  <si>
    <t xml:space="preserve">For cold processes, mix with the aqueous phase. In cold/hot processes, add during the cooling phase when your formulation has reached 40°C or lower.</t>
  </si>
  <si>
    <t xml:space="preserve">Licorice Extract</t>
  </si>
  <si>
    <t xml:space="preserve">33.6floz / 1L $79.9; 40lbs / 18kg $789</t>
  </si>
  <si>
    <t xml:space="preserve">4-10%</t>
  </si>
  <si>
    <t xml:space="preserve">Add to formulas as is to water phase.</t>
  </si>
  <si>
    <t xml:space="preserve">spirulina / algae extract or powder</t>
  </si>
  <si>
    <t xml:space="preserve">Spirulina Platensis (Arthrospira platensis) / algae extract</t>
  </si>
  <si>
    <t xml:space="preserve">Spirulina Powder</t>
  </si>
  <si>
    <t xml:space="preserve">500 grams $36.95</t>
  </si>
  <si>
    <t xml:space="preserve">0.5-5% (0.1-100% in face masks)</t>
  </si>
  <si>
    <t xml:space="preserve">Blue Spirulina Extract</t>
  </si>
  <si>
    <t xml:space="preserve">4.2floz / 125ml $45.9; 11lbs / 5kg $739</t>
  </si>
  <si>
    <t xml:space="preserve">FSS Algae Extract RS</t>
  </si>
  <si>
    <t xml:space="preserve">8OZ $27.0; 1KG $64.0</t>
  </si>
  <si>
    <t xml:space="preserve">Can be incorporated into the aqueous phase.</t>
  </si>
  <si>
    <t xml:space="preserve">marine collagen (hydrolyzed)</t>
  </si>
  <si>
    <t xml:space="preserve">Hydrolyzed Collagen</t>
  </si>
  <si>
    <t xml:space="preserve">FSS Marine Collagen Powder</t>
  </si>
  <si>
    <t xml:space="preserve">1kg (2.2 lbs) $161.0; 5kgs (11 lbs) $740.0</t>
  </si>
  <si>
    <t xml:space="preserve">Hydrolyzed Marine Collagen Peptide, High Quality, Cosmetic Grade</t>
  </si>
  <si>
    <t xml:space="preserve">16 oz $43.99; 32 oz $79.95</t>
  </si>
  <si>
    <t xml:space="preserve">Marine Collagen Powder</t>
  </si>
  <si>
    <t xml:space="preserve">500 Grams $183.08; 1kg $325.6</t>
  </si>
  <si>
    <t xml:space="preserve">lactic acid 88%</t>
  </si>
  <si>
    <t xml:space="preserve">Essential Wholesale &amp; Labs</t>
  </si>
  <si>
    <t xml:space="preserve">Lactic Acid 88%</t>
  </si>
  <si>
    <t xml:space="preserve">16 fl oz (473 ml) $17.63; 1 gal (3.78 L) $79.74; 5 gal (18.9 L) $225.92</t>
  </si>
  <si>
    <t xml:space="preserve">16.8floz / 500ml $23.2; 40lbs / 18kg $318.8</t>
  </si>
  <si>
    <t xml:space="preserve">1-20%</t>
  </si>
  <si>
    <t xml:space="preserve">Lactic Acid 90%</t>
  </si>
  <si>
    <t xml:space="preserve">20 oz $20.95; 40 oz $34.95; 9 lbs $99.75</t>
  </si>
  <si>
    <t xml:space="preserve">glycolic acid 70%</t>
  </si>
  <si>
    <t xml:space="preserve">8.4floz / 250ml $24.9; 33.6floz / 1L $69.9; 40lbs / 18kg $759</t>
  </si>
  <si>
    <t xml:space="preserve">1-20% final glycolic acid</t>
  </si>
  <si>
    <t xml:space="preserve">Glycolic Acid, Liquid Form, 70%, Cosmetic Grade</t>
  </si>
  <si>
    <t xml:space="preserve">32 oz $39.09; 2kg $59.0; 8kg $155.0</t>
  </si>
  <si>
    <t xml:space="preserve">5-15%</t>
  </si>
  <si>
    <t xml:space="preserve">Add it at the cool-down phase (when the temperature is equal to or below 40°C(104°F)</t>
  </si>
  <si>
    <t xml:space="preserve">vitamin C - sodium ascorbyl phosphate</t>
  </si>
  <si>
    <t xml:space="preserve">Vitamin C (sodium ascorbyl phosphate)</t>
  </si>
  <si>
    <t xml:space="preserve">3.2oz / 90g $49.9; 2.2lbs / 1kg $398</t>
  </si>
  <si>
    <t xml:space="preserve">0.2-3% (up to 10%)</t>
  </si>
  <si>
    <t xml:space="preserve">Add at the end of the formulation process just before the preservative, by pre-dissolving in a little distilled water.</t>
  </si>
  <si>
    <t xml:space="preserve">VedaOils USA</t>
  </si>
  <si>
    <t xml:space="preserve">Vitamin C (Sodium Ascorbyl Phosphate)</t>
  </si>
  <si>
    <t xml:space="preserve">1.1 Lbs / 500 Gm $129.0; 2.2 Lbs / 1 Kg $249.0; 11 Lbs / 5 Kg $1239.0</t>
  </si>
  <si>
    <t xml:space="preserve">resveratrol</t>
  </si>
  <si>
    <t xml:space="preserve">Resveratrol Pure</t>
  </si>
  <si>
    <t xml:space="preserve">500g (17.63 oz) $537.45; 1Kg (35.27 oz) $999.95</t>
  </si>
  <si>
    <t xml:space="preserve">0.2-1%</t>
  </si>
  <si>
    <t xml:space="preserve">Resveratrol should be solubilized in ethanol or dispersed in glycerin, butylene glycol, propylene glycol, or dimethyl isosorbide before adding to the cool down phase of the product.</t>
  </si>
  <si>
    <t xml:space="preserve">Resveratrol Powder</t>
  </si>
  <si>
    <t xml:space="preserve">3.5oz / 100g $260; 2.2lbs / 1kg $1745</t>
  </si>
  <si>
    <t xml:space="preserve">1% (max)</t>
  </si>
  <si>
    <t xml:space="preserve">Add at the end of the formulation process and mix very well ... Can also be added to an already made cream.</t>
  </si>
  <si>
    <t xml:space="preserve">squalane (olive)</t>
  </si>
  <si>
    <t xml:space="preserve">FSS OLIVE SQUALANE</t>
  </si>
  <si>
    <t xml:space="preserve">1kg (2.2 lbs) $79.0; 5kgs (11 lbs) $370.0; 10kgs (22 lbs) $710.0</t>
  </si>
  <si>
    <t xml:space="preserve">Can be incorporated into the oil phase of an emulsion or used in anhydrous applications. ... Temperature Stability: Stable up to 80C</t>
  </si>
  <si>
    <t xml:space="preserve">Olive Squalane</t>
  </si>
  <si>
    <t xml:space="preserve">28 oz $104.5</t>
  </si>
  <si>
    <t xml:space="preserve">2-31%, up to 100%</t>
  </si>
  <si>
    <t xml:space="preserve">menthol crystals</t>
  </si>
  <si>
    <t xml:space="preserve">Menthol</t>
  </si>
  <si>
    <t xml:space="preserve">1 lb $32.55; 4 lbs $109.95</t>
  </si>
  <si>
    <t xml:space="preserve">1.5-2%</t>
  </si>
  <si>
    <t xml:space="preserve">With a melting point of 42° (107°F), menthol crystals are easily solubilized in slightly warmed fixed oils</t>
  </si>
  <si>
    <t xml:space="preserve">Menthol Crystals, USP</t>
  </si>
  <si>
    <t xml:space="preserve">2.2lbs / 1kg $139.6; 22lbs / 10kg $742</t>
  </si>
  <si>
    <t xml:space="preserve">0.2-10% depending on application</t>
  </si>
  <si>
    <t xml:space="preserve">Add to oil phase or down cool phase of creams 120oF/50oC.</t>
  </si>
  <si>
    <t xml:space="preserve">Wholesale Supplies Plus</t>
  </si>
  <si>
    <t xml:space="preserve">1 lb $41.68; 5 lb $202.51</t>
  </si>
  <si>
    <t xml:space="preserve">preservative - phenoxyethanol + ethylhexylglycerin (Euxyl PE 9010 type) [reference]</t>
  </si>
  <si>
    <t xml:space="preserve">Phenoxyethanol (and) Ethylhexylglycerin</t>
  </si>
  <si>
    <t xml:space="preserve">Lotioncrafter® PE 9010</t>
  </si>
  <si>
    <t xml:space="preserve">18 oz $27.55; 9 lbs $159.75; 10 kg (22.04 lb) $359.95</t>
  </si>
  <si>
    <t xml:space="preserve">0.5-1.0% (max 1.1%)</t>
  </si>
  <si>
    <t xml:space="preserve">Typically added during cool down, but can briefly withstand temperatures up to 85°C.</t>
  </si>
  <si>
    <t xml:space="preserve">Optiphen®</t>
  </si>
  <si>
    <t xml:space="preserve">1kg (2.2 lbs) $83.0; 5kgs (11 lbs) $375.0</t>
  </si>
  <si>
    <t xml:space="preserve">0.5-1.5%</t>
  </si>
  <si>
    <t xml:space="preserve">It can be added directly to the formulation during before or after emulsification at or below 60°C</t>
  </si>
  <si>
    <t xml:space="preserve">optiphen™ preservative</t>
  </si>
  <si>
    <t xml:space="preserve">2 lb $76.95; 8 lb $269.95</t>
  </si>
  <si>
    <t xml:space="preserve">Optiphen can be added to the formulation during pre- or post-emulsification at or below 60°C (140°F).</t>
  </si>
  <si>
    <t xml:space="preserve">BulkSupplements</t>
  </si>
  <si>
    <t xml:space="preserve">MSM Powder (supplement grade — confirm cosmetic suitability)</t>
  </si>
  <si>
    <t xml:space="preserve">1 kg $27.97; 5 kg $125.97; 25 kg $205.79</t>
  </si>
  <si>
    <t xml:space="preserve">Method &amp; sources</t>
  </si>
  <si>
    <t xml:space="preserve">How the verdicts and costs were built.</t>
  </si>
  <si>
    <t xml:space="preserve">Scope</t>
  </si>
  <si>
    <t xml:space="preserve">The 16 bulk formulas featured in the live R8 packaging deck (two candidates per product role) plus 3 extra finds from the supplier sweep (X1–X3). Supersedes v1, which wrongly required the base to come from the same supplier.</t>
  </si>
  <si>
    <t xml:space="preserve">Base rule</t>
  </si>
  <si>
    <t xml:space="preserve">The base can come from ANY supplier as long as it matches (operator, 2026-09-25). For each formula we score all 330 captured bases on how many of the formula’s structural ingredients (first 10 non-active, non-extract items: water/aloe, oils, emulsifier, fatty alcohol, thickener, preservative families) the base already contains, disqualify bases carrying mineral oil, petrolatum, parabens, silicones, propylene glycol or fragrance the formula does not have, and pick the CHEAPEST base in the strongest match tier (Strong ≥80%, Good ≥70%, Partial ≥60%). Prices at a practical 1–5 gal size.</t>
  </si>
  <si>
    <t xml:space="preserve">Ingredient matching</t>
  </si>
  <si>
    <t xml:space="preserve">Every listed ingredient is matched to the base’s own ingredient list, our Wholesale Botanics catalog, or an outside raw. Trace botanical extracts, fermentation boosters, acids that need pH re-work and butters/waxes that need melting are marked Dropped.</t>
  </si>
  <si>
    <t xml:space="preserve">Categories</t>
  </si>
  <si>
    <t xml:space="preserve">1 = nothing dropped or swapped (matching base + our oils + at most one bought-in active). 2 = achievable with swaps/drops and/or bought-in actives. 3 = no base matches the chassis.</t>
  </si>
  <si>
    <t xml:space="preserve">How confident we are the in-house version will look and feel like the supplier’s: Very high = ≥90% chassis match and ≤3 trace drops; High = strong match and ≤8 drops; Medium = weaker match or many drops; Low = no matching base.</t>
  </si>
  <si>
    <t xml:space="preserve">Percentages</t>
  </si>
  <si>
    <t xml:space="preserve">Suppliers rarely disclose ratios. Add-in levels are pilot starting points from INCI order and each raw supplier’s recommended use level. Disclosed levels used where published (Pravada niacinamide 2%, ExoRenew bakuchiol 0.5%, NW HA 1%).</t>
  </si>
  <si>
    <t xml:space="preserve">Add-in limits</t>
  </si>
  <si>
    <t xml:space="preserve">WNBC states its bases accept up to 15% add-ins (Medium Thick Body Cream 10%); NourishUs Premium Concentrate Cream up to 55%. RainShadow, Pravada and Envii publish no limit. No recipe here exceeds 14%.</t>
  </si>
  <si>
    <t xml:space="preserve">Costs</t>
  </si>
  <si>
    <t xml:space="preserve">Formula only: finished and base priced at the same pail size; our oils at WB public 25-lb price × the Assumptions factor; outside raws at a realistic small-batch tier; labor for weighing/mixing/QC. Packaging, filling and freight excluded (identical both ways).</t>
  </si>
  <si>
    <t xml:space="preserve">WB catalog</t>
  </si>
  <si>
    <t xml:space="preserve">Captured 2026-09-22 from wholesalebotanics.com Shopify storefront (541 products, 5,351 variants). Identity caveats from the Sep-22 oil study still apply: rosehip species, sea-buckthorn seed vs fruit, olive vs shark squalane (use olive only), Bakuchi Oil ≠ bakuchiol, Moringa = leaf infusion.</t>
  </si>
  <si>
    <t xml:space="preserve">Supplier data</t>
  </si>
  <si>
    <t xml:space="preserve">Captured live 2026-09-25 from each supplier’s product pages / Shopify JSON: RainShadow, Pravada, Envii, NourishUs, Natural Wholesale, Nardo’s, WNBC, plus a wider US base sweep and raw-actives sweep. Links are on every row.</t>
  </si>
  <si>
    <t xml:space="preserve">Not verified</t>
  </si>
  <si>
    <t xml:space="preserve">Stock at order time, lead times, the exact % of undisclosed actives, pH of finished formulas, and whether a base tolerates a given add-in until a pilot batch is made. Pilot 1 gal of each “Make in-house” item before committing a pail.</t>
  </si>
</sst>
</file>

<file path=xl/styles.xml><?xml version="1.0" encoding="utf-8"?>
<styleSheet xmlns="http://schemas.openxmlformats.org/spreadsheetml/2006/main">
  <numFmts count="10">
    <numFmt numFmtId="164" formatCode="General"/>
    <numFmt numFmtId="165" formatCode="\$#,##0.00;&quot;($&quot;#,##0.00\);\-"/>
    <numFmt numFmtId="166" formatCode="0.0%;\(0.0%\);\-"/>
    <numFmt numFmtId="167" formatCode="\$#,##0;&quot;($&quot;#,##0\);\-"/>
    <numFmt numFmtId="168" formatCode="#,##0"/>
    <numFmt numFmtId="169" formatCode="0.0"/>
    <numFmt numFmtId="170" formatCode="0"/>
    <numFmt numFmtId="171" formatCode="0.00"/>
    <numFmt numFmtId="172" formatCode="0.00%;\(0.00%\);\-"/>
    <numFmt numFmtId="173" formatCode="0%"/>
  </numFmts>
  <fonts count="17">
    <font>
      <sz val="11"/>
      <color theme="1"/>
      <name val="Calibri"/>
      <family val="2"/>
      <charset val="1"/>
    </font>
    <font>
      <sz val="10"/>
      <name val="Arial"/>
      <family val="0"/>
    </font>
    <font>
      <sz val="10"/>
      <name val="Arial"/>
      <family val="0"/>
    </font>
    <font>
      <sz val="10"/>
      <name val="Arial"/>
      <family val="0"/>
    </font>
    <font>
      <b val="true"/>
      <sz val="18"/>
      <color rgb="FF3B2A21"/>
      <name val="Arial"/>
      <family val="0"/>
      <charset val="1"/>
    </font>
    <font>
      <i val="true"/>
      <sz val="10"/>
      <color rgb="FF6B4E3D"/>
      <name val="Arial"/>
      <family val="0"/>
      <charset val="1"/>
    </font>
    <font>
      <b val="true"/>
      <sz val="12"/>
      <color rgb="FF3B2A21"/>
      <name val="Arial"/>
      <family val="0"/>
      <charset val="1"/>
    </font>
    <font>
      <b val="true"/>
      <sz val="10"/>
      <color rgb="FF1E5B35"/>
      <name val="Arial"/>
      <family val="0"/>
      <charset val="1"/>
    </font>
    <font>
      <sz val="10"/>
      <color rgb="FF3B2A21"/>
      <name val="Arial"/>
      <family val="0"/>
      <charset val="1"/>
    </font>
    <font>
      <b val="true"/>
      <sz val="10"/>
      <color rgb="FFFFFFFF"/>
      <name val="Arial"/>
      <family val="0"/>
      <charset val="1"/>
    </font>
    <font>
      <b val="true"/>
      <sz val="10"/>
      <color rgb="FF000000"/>
      <name val="Arial"/>
      <family val="0"/>
      <charset val="1"/>
    </font>
    <font>
      <sz val="10"/>
      <color rgb="FF000000"/>
      <name val="Arial"/>
      <family val="0"/>
      <charset val="1"/>
    </font>
    <font>
      <sz val="10"/>
      <color rgb="FF008000"/>
      <name val="Arial"/>
      <family val="0"/>
      <charset val="1"/>
    </font>
    <font>
      <b val="true"/>
      <sz val="10"/>
      <color rgb="FF008000"/>
      <name val="Arial"/>
      <family val="0"/>
      <charset val="1"/>
    </font>
    <font>
      <i val="true"/>
      <sz val="9"/>
      <color rgb="FF5A5A5A"/>
      <name val="Arial"/>
      <family val="0"/>
      <charset val="1"/>
    </font>
    <font>
      <sz val="10"/>
      <color rgb="FF0000FF"/>
      <name val="Arial"/>
      <family val="0"/>
      <charset val="1"/>
    </font>
    <font>
      <u val="single"/>
      <sz val="10"/>
      <color rgb="FF1F4E9A"/>
      <name val="Arial"/>
      <family val="0"/>
      <charset val="1"/>
    </font>
  </fonts>
  <fills count="22">
    <fill>
      <patternFill patternType="none"/>
    </fill>
    <fill>
      <patternFill patternType="gray125"/>
    </fill>
    <fill>
      <patternFill patternType="solid">
        <fgColor rgb="FF6B4E3D"/>
        <bgColor rgb="FF5A5A5A"/>
      </patternFill>
    </fill>
    <fill>
      <patternFill patternType="solid">
        <fgColor rgb="FFFBE9C3"/>
        <bgColor rgb="FFFDF0D2"/>
      </patternFill>
    </fill>
    <fill>
      <patternFill patternType="solid">
        <fgColor rgb="FF7CC28A"/>
        <bgColor rgb="FFA8D5B0"/>
      </patternFill>
    </fill>
    <fill>
      <patternFill patternType="solid">
        <fgColor rgb="FFCDEBD3"/>
        <bgColor rgb="FFD5ECD8"/>
      </patternFill>
    </fill>
    <fill>
      <patternFill patternType="solid">
        <fgColor rgb="FF1E7B45"/>
        <bgColor rgb="FF1E5B35"/>
      </patternFill>
    </fill>
    <fill>
      <patternFill patternType="solid">
        <fgColor rgb="FFF4C875"/>
        <bgColor rgb="FFE9B8B0"/>
      </patternFill>
    </fill>
    <fill>
      <patternFill patternType="solid">
        <fgColor rgb="FFF4CFC9"/>
        <bgColor rgb="FFEADFD1"/>
      </patternFill>
    </fill>
    <fill>
      <patternFill patternType="solid">
        <fgColor rgb="FFE0877A"/>
        <bgColor rgb="FFE9B8B0"/>
      </patternFill>
    </fill>
    <fill>
      <patternFill patternType="solid">
        <fgColor rgb="FFFAF6F0"/>
        <bgColor rgb="FFFFFFFF"/>
      </patternFill>
    </fill>
    <fill>
      <patternFill patternType="solid">
        <fgColor rgb="FFF7E1DC"/>
        <bgColor rgb="FFEFE4D6"/>
      </patternFill>
    </fill>
    <fill>
      <patternFill patternType="solid">
        <fgColor rgb="FFDCEFE0"/>
        <bgColor rgb="FFD5ECD8"/>
      </patternFill>
    </fill>
    <fill>
      <patternFill patternType="solid">
        <fgColor rgb="FFEFE4D6"/>
        <bgColor rgb="FFEADFD1"/>
      </patternFill>
    </fill>
    <fill>
      <patternFill patternType="solid">
        <fgColor rgb="FFFFF2A8"/>
        <bgColor rgb="FFFBE9C3"/>
      </patternFill>
    </fill>
    <fill>
      <patternFill patternType="solid">
        <fgColor rgb="FFD5ECD8"/>
        <bgColor rgb="FFCDEBD3"/>
      </patternFill>
    </fill>
    <fill>
      <patternFill patternType="solid">
        <fgColor rgb="FFA8D5B0"/>
        <bgColor rgb="FFD8CBBB"/>
      </patternFill>
    </fill>
    <fill>
      <patternFill patternType="solid">
        <fgColor rgb="FFFBE3B0"/>
        <bgColor rgb="FFFBE9C3"/>
      </patternFill>
    </fill>
    <fill>
      <patternFill patternType="solid">
        <fgColor rgb="FFE7EFE3"/>
        <bgColor rgb="FFECECEC"/>
      </patternFill>
    </fill>
    <fill>
      <patternFill patternType="solid">
        <fgColor rgb="FFECECEC"/>
        <bgColor rgb="FFE7EFE3"/>
      </patternFill>
    </fill>
    <fill>
      <patternFill patternType="solid">
        <fgColor rgb="FFFDF0D2"/>
        <bgColor rgb="FFFBE9C3"/>
      </patternFill>
    </fill>
    <fill>
      <patternFill patternType="solid">
        <fgColor rgb="FFE9B8B0"/>
        <bgColor rgb="FFD8CBBB"/>
      </patternFill>
    </fill>
  </fills>
  <borders count="2">
    <border diagonalUp="false" diagonalDown="false">
      <left/>
      <right/>
      <top/>
      <bottom/>
      <diagonal/>
    </border>
    <border diagonalUp="false" diagonalDown="false">
      <left style="thin">
        <color rgb="FFD8CBBB"/>
      </left>
      <right style="thin">
        <color rgb="FFD8CBBB"/>
      </right>
      <top style="thin">
        <color rgb="FFD8CBBB"/>
      </top>
      <bottom style="thin">
        <color rgb="FFD8C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5" fontId="12"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6" fontId="13" fillId="0" borderId="1" xfId="0" applyFont="true" applyBorder="true" applyAlignment="true" applyProtection="false">
      <alignment horizontal="general" vertical="top" textRotation="0" wrapText="true" indent="0" shrinkToFit="false"/>
      <protection locked="true" hidden="false"/>
    </xf>
    <xf numFmtId="167" fontId="12" fillId="0"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9" fillId="6" borderId="1" xfId="0" applyFont="true" applyBorder="true" applyAlignment="true" applyProtection="false">
      <alignment horizontal="center" vertical="top" textRotation="0" wrapText="true" indent="0" shrinkToFit="false"/>
      <protection locked="true" hidden="false"/>
    </xf>
    <xf numFmtId="164" fontId="10" fillId="7" borderId="1" xfId="0" applyFont="true" applyBorder="true" applyAlignment="true" applyProtection="false">
      <alignment horizontal="center" vertical="top" textRotation="0" wrapText="true" indent="0" shrinkToFit="false"/>
      <protection locked="true" hidden="false"/>
    </xf>
    <xf numFmtId="164" fontId="10" fillId="8" borderId="1" xfId="0" applyFont="true" applyBorder="true" applyAlignment="true" applyProtection="false">
      <alignment horizontal="general" vertical="top" textRotation="0" wrapText="true" indent="0" shrinkToFit="false"/>
      <protection locked="true" hidden="false"/>
    </xf>
    <xf numFmtId="164" fontId="10" fillId="9" borderId="1" xfId="0" applyFont="true" applyBorder="true" applyAlignment="true" applyProtection="false">
      <alignment horizontal="center" vertical="top" textRotation="0" wrapText="true" indent="0" shrinkToFit="false"/>
      <protection locked="true" hidden="false"/>
    </xf>
    <xf numFmtId="164" fontId="10" fillId="10" borderId="1" xfId="0" applyFont="true" applyBorder="true" applyAlignment="true" applyProtection="false">
      <alignment horizontal="general" vertical="top" textRotation="0" wrapText="true" indent="0" shrinkToFit="false"/>
      <protection locked="true" hidden="false"/>
    </xf>
    <xf numFmtId="164" fontId="11" fillId="10" borderId="1" xfId="0" applyFont="true" applyBorder="true" applyAlignment="true" applyProtection="false">
      <alignment horizontal="general" vertical="top" textRotation="0" wrapText="true" indent="0" shrinkToFit="false"/>
      <protection locked="true" hidden="false"/>
    </xf>
    <xf numFmtId="164" fontId="11" fillId="10" borderId="1" xfId="0" applyFont="true" applyBorder="true" applyAlignment="true" applyProtection="false">
      <alignment horizontal="center" vertical="top" textRotation="0" wrapText="true" indent="0" shrinkToFit="false"/>
      <protection locked="true" hidden="false"/>
    </xf>
    <xf numFmtId="165" fontId="12" fillId="10" borderId="1" xfId="0" applyFont="true" applyBorder="true" applyAlignment="true" applyProtection="false">
      <alignment horizontal="general" vertical="top" textRotation="0" wrapText="true" indent="0" shrinkToFit="false"/>
      <protection locked="true" hidden="false"/>
    </xf>
    <xf numFmtId="164" fontId="13" fillId="10" borderId="1" xfId="0" applyFont="true" applyBorder="true" applyAlignment="true" applyProtection="false">
      <alignment horizontal="general" vertical="top" textRotation="0" wrapText="true" indent="0" shrinkToFit="false"/>
      <protection locked="true" hidden="false"/>
    </xf>
    <xf numFmtId="166" fontId="13" fillId="10" borderId="1" xfId="0" applyFont="true" applyBorder="true" applyAlignment="true" applyProtection="false">
      <alignment horizontal="general" vertical="top" textRotation="0" wrapText="true" indent="0" shrinkToFit="false"/>
      <protection locked="true" hidden="false"/>
    </xf>
    <xf numFmtId="167" fontId="12" fillId="1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true" applyAlignment="true" applyProtection="false">
      <alignment horizontal="center" vertical="top" textRotation="0" wrapText="true" indent="0" shrinkToFit="false"/>
      <protection locked="true" hidden="false"/>
    </xf>
    <xf numFmtId="164" fontId="9" fillId="2" borderId="0" xfId="0" applyFont="true" applyBorder="fals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5" fontId="13"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7" fontId="10" fillId="11" borderId="1" xfId="0" applyFont="true" applyBorder="true" applyAlignment="true" applyProtection="false">
      <alignment horizontal="general" vertical="top" textRotation="0" wrapText="true" indent="0" shrinkToFit="false"/>
      <protection locked="true" hidden="false"/>
    </xf>
    <xf numFmtId="167" fontId="11" fillId="0" borderId="1" xfId="0" applyFont="true" applyBorder="true" applyAlignment="true" applyProtection="false">
      <alignment horizontal="general" vertical="top" textRotation="0" wrapText="true" indent="0" shrinkToFit="false"/>
      <protection locked="true" hidden="false"/>
    </xf>
    <xf numFmtId="167" fontId="10" fillId="12" borderId="1" xfId="0" applyFont="true" applyBorder="true" applyAlignment="true" applyProtection="false">
      <alignment horizontal="general" vertical="top" textRotation="0" wrapText="true" indent="0" shrinkToFit="false"/>
      <protection locked="true" hidden="false"/>
    </xf>
    <xf numFmtId="167" fontId="10" fillId="0"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true" applyProtection="false">
      <alignment horizontal="general" vertical="top" textRotation="0" wrapText="true" indent="0" shrinkToFit="false"/>
      <protection locked="true" hidden="false"/>
    </xf>
    <xf numFmtId="168" fontId="11" fillId="0" borderId="1" xfId="0" applyFont="true" applyBorder="true" applyAlignment="true" applyProtection="false">
      <alignment horizontal="general" vertical="top" textRotation="0" wrapText="true" indent="0" shrinkToFit="false"/>
      <protection locked="true" hidden="false"/>
    </xf>
    <xf numFmtId="165" fontId="11"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4" fontId="0" fillId="13" borderId="0" xfId="0" applyFont="false" applyBorder="false" applyAlignment="false" applyProtection="false">
      <alignment horizontal="general" vertical="bottom" textRotation="0" wrapText="false" indent="0" shrinkToFit="false"/>
      <protection locked="true" hidden="false"/>
    </xf>
    <xf numFmtId="164" fontId="10" fillId="13" borderId="1" xfId="0" applyFont="true" applyBorder="true" applyAlignment="true" applyProtection="false">
      <alignment horizontal="general" vertical="top" textRotation="0" wrapText="true" indent="0" shrinkToFit="false"/>
      <protection locked="true" hidden="false"/>
    </xf>
    <xf numFmtId="167" fontId="10" fillId="13" borderId="1" xfId="0" applyFont="true" applyBorder="true" applyAlignment="true" applyProtection="false">
      <alignment horizontal="general" vertical="top" textRotation="0" wrapText="true" indent="0" shrinkToFit="false"/>
      <protection locked="true" hidden="false"/>
    </xf>
    <xf numFmtId="166" fontId="10" fillId="13"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15" fillId="14" borderId="1" xfId="0" applyFont="true" applyBorder="true" applyAlignment="true" applyProtection="false">
      <alignment horizontal="right" vertical="top" textRotation="0" wrapText="false" indent="0" shrinkToFit="false"/>
      <protection locked="true" hidden="false"/>
    </xf>
    <xf numFmtId="165" fontId="15" fillId="14" borderId="1" xfId="0" applyFont="true" applyBorder="true" applyAlignment="true" applyProtection="false">
      <alignment horizontal="right" vertical="top" textRotation="0" wrapText="false" indent="0" shrinkToFit="false"/>
      <protection locked="true" hidden="false"/>
    </xf>
    <xf numFmtId="169" fontId="15" fillId="14" borderId="1" xfId="0" applyFont="true" applyBorder="true" applyAlignment="true" applyProtection="false">
      <alignment horizontal="right" vertical="top" textRotation="0" wrapText="false" indent="0" shrinkToFit="false"/>
      <protection locked="true" hidden="false"/>
    </xf>
    <xf numFmtId="170" fontId="15" fillId="14" borderId="1" xfId="0" applyFont="true" applyBorder="true" applyAlignment="true" applyProtection="false">
      <alignment horizontal="right" vertical="top" textRotation="0" wrapText="false" indent="0" shrinkToFit="false"/>
      <protection locked="true" hidden="false"/>
    </xf>
    <xf numFmtId="171" fontId="15" fillId="14" borderId="1" xfId="0" applyFont="true" applyBorder="true" applyAlignment="true" applyProtection="false">
      <alignment horizontal="right" vertical="top" textRotation="0" wrapText="false" indent="0" shrinkToFit="false"/>
      <protection locked="true" hidden="false"/>
    </xf>
    <xf numFmtId="165" fontId="11" fillId="0" borderId="1" xfId="0" applyFont="true" applyBorder="true" applyAlignment="true" applyProtection="false">
      <alignment horizontal="right" vertical="top" textRotation="0" wrapText="false" indent="0" shrinkToFit="false"/>
      <protection locked="true" hidden="false"/>
    </xf>
    <xf numFmtId="164" fontId="10" fillId="13" borderId="0" xfId="0" applyFont="true" applyBorder="false" applyAlignment="false" applyProtection="false">
      <alignment horizontal="general" vertical="bottom" textRotation="0" wrapText="false" indent="0" shrinkToFit="false"/>
      <protection locked="true" hidden="false"/>
    </xf>
    <xf numFmtId="164" fontId="6" fillId="13" borderId="0" xfId="0" applyFont="true" applyBorder="false" applyAlignment="false" applyProtection="false">
      <alignment horizontal="general" vertical="bottom" textRotation="0" wrapText="false" indent="0" shrinkToFit="false"/>
      <protection locked="true" hidden="false"/>
    </xf>
    <xf numFmtId="164" fontId="11" fillId="15" borderId="1" xfId="0" applyFont="true" applyBorder="true" applyAlignment="true" applyProtection="false">
      <alignment horizontal="general" vertical="top" textRotation="0" wrapText="true" indent="0" shrinkToFit="false"/>
      <protection locked="true" hidden="false"/>
    </xf>
    <xf numFmtId="165" fontId="15" fillId="0" borderId="1" xfId="0" applyFont="true" applyBorder="true" applyAlignment="true" applyProtection="false">
      <alignment horizontal="general" vertical="top" textRotation="0" wrapText="true" indent="0" shrinkToFit="false"/>
      <protection locked="true" hidden="false"/>
    </xf>
    <xf numFmtId="172" fontId="15"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5" fontId="11" fillId="10" borderId="1" xfId="0" applyFont="true" applyBorder="true" applyAlignment="true" applyProtection="false">
      <alignment horizontal="general" vertical="top" textRotation="0" wrapText="true" indent="0" shrinkToFit="false"/>
      <protection locked="true" hidden="false"/>
    </xf>
    <xf numFmtId="172" fontId="10" fillId="10" borderId="1" xfId="0" applyFont="true" applyBorder="true" applyAlignment="true" applyProtection="false">
      <alignment horizontal="general" vertical="top" textRotation="0" wrapText="true" indent="0" shrinkToFit="false"/>
      <protection locked="true" hidden="false"/>
    </xf>
    <xf numFmtId="166" fontId="11" fillId="10" borderId="1" xfId="0" applyFont="true" applyBorder="true" applyAlignment="true" applyProtection="false">
      <alignment horizontal="general" vertical="top" textRotation="0" wrapText="true" indent="0" shrinkToFit="false"/>
      <protection locked="true" hidden="false"/>
    </xf>
    <xf numFmtId="168" fontId="11" fillId="10" borderId="1" xfId="0" applyFont="true" applyBorder="true" applyAlignment="true" applyProtection="false">
      <alignment horizontal="general" vertical="top" textRotation="0" wrapText="true" indent="0" shrinkToFit="false"/>
      <protection locked="true" hidden="false"/>
    </xf>
    <xf numFmtId="164" fontId="14" fillId="10" borderId="1" xfId="0" applyFont="true" applyBorder="true" applyAlignment="true" applyProtection="false">
      <alignment horizontal="general" vertical="top" textRotation="0" wrapText="true" indent="0" shrinkToFit="false"/>
      <protection locked="true" hidden="false"/>
    </xf>
    <xf numFmtId="164" fontId="16" fillId="10" borderId="1" xfId="0" applyFont="true" applyBorder="true" applyAlignment="true" applyProtection="false">
      <alignment horizontal="general" vertical="top" textRotation="0" wrapText="true" indent="0" shrinkToFit="false"/>
      <protection locked="true" hidden="false"/>
    </xf>
    <xf numFmtId="171" fontId="11" fillId="0" borderId="1" xfId="0" applyFont="true" applyBorder="true" applyAlignment="true" applyProtection="false">
      <alignment horizontal="general" vertical="top" textRotation="0" wrapText="true" indent="0" shrinkToFit="false"/>
      <protection locked="true" hidden="false"/>
    </xf>
    <xf numFmtId="172" fontId="11" fillId="0" borderId="1" xfId="0" applyFont="true" applyBorder="true" applyAlignment="true" applyProtection="false">
      <alignment horizontal="general" vertical="top" textRotation="0" wrapText="true" indent="0" shrinkToFit="false"/>
      <protection locked="true" hidden="false"/>
    </xf>
    <xf numFmtId="173" fontId="11" fillId="0" borderId="1" xfId="0" applyFont="true" applyBorder="true" applyAlignment="true" applyProtection="false">
      <alignment horizontal="general" vertical="top" textRotation="0" wrapText="true" indent="0" shrinkToFit="false"/>
      <protection locked="true" hidden="false"/>
    </xf>
    <xf numFmtId="164" fontId="11" fillId="16" borderId="1" xfId="0" applyFont="true" applyBorder="true" applyAlignment="true" applyProtection="false">
      <alignment horizontal="general" vertical="top" textRotation="0" wrapText="true" indent="0" shrinkToFit="false"/>
      <protection locked="true" hidden="false"/>
    </xf>
    <xf numFmtId="164" fontId="11" fillId="8" borderId="1" xfId="0" applyFont="true" applyBorder="true" applyAlignment="true" applyProtection="false">
      <alignment horizontal="general" vertical="top" textRotation="0" wrapText="true" indent="0" shrinkToFit="false"/>
      <protection locked="true" hidden="false"/>
    </xf>
    <xf numFmtId="164" fontId="11" fillId="17" borderId="1" xfId="0" applyFont="true" applyBorder="true" applyAlignment="true" applyProtection="false">
      <alignment horizontal="general" vertical="top" textRotation="0" wrapText="true" indent="0" shrinkToFit="false"/>
      <protection locked="true" hidden="false"/>
    </xf>
    <xf numFmtId="164" fontId="11" fillId="18" borderId="1" xfId="0" applyFont="true" applyBorder="true" applyAlignment="true" applyProtection="false">
      <alignment horizontal="general" vertical="top" textRotation="0" wrapText="true" indent="0" shrinkToFit="false"/>
      <protection locked="true" hidden="false"/>
    </xf>
    <xf numFmtId="164" fontId="11" fillId="19" borderId="1" xfId="0" applyFont="true" applyBorder="true" applyAlignment="true" applyProtection="false">
      <alignment horizontal="general" vertical="top" textRotation="0" wrapText="true" indent="0" shrinkToFit="false"/>
      <protection locked="true" hidden="false"/>
    </xf>
    <xf numFmtId="164" fontId="11" fillId="20" borderId="1" xfId="0" applyFont="true" applyBorder="true" applyAlignment="true" applyProtection="false">
      <alignment horizontal="general" vertical="top" textRotation="0" wrapText="true" indent="0" shrinkToFit="false"/>
      <protection locked="true" hidden="false"/>
    </xf>
    <xf numFmtId="164" fontId="11" fillId="21" borderId="1" xfId="0" applyFont="true" applyBorder="true" applyAlignment="true" applyProtection="false">
      <alignment horizontal="general" vertical="top" textRotation="0" wrapText="true" indent="0" shrinkToFit="false"/>
      <protection locked="true" hidden="false"/>
    </xf>
    <xf numFmtId="165" fontId="10" fillId="15"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bgColor rgb="FFA8D5B0"/>
        </patternFill>
      </fill>
    </dxf>
    <dxf>
      <fill>
        <patternFill>
          <bgColor rgb="FFD5ECD8"/>
        </patternFill>
      </fill>
    </dxf>
    <dxf>
      <fill>
        <patternFill>
          <bgColor rgb="FFEADFD1"/>
        </patternFill>
      </fill>
    </dxf>
    <dxf>
      <fill>
        <patternFill>
          <bgColor rgb="FFF4CFC9"/>
        </patternFill>
      </fill>
    </dxf>
    <dxf>
      <fill>
        <patternFill>
          <bgColor rgb="FFFBE9C3"/>
        </patternFill>
      </fill>
    </dxf>
    <dxf>
      <font>
        <name val="Arial"/>
        <charset val="1"/>
        <family val="0"/>
        <b val="1"/>
        <color rgb="FFC00000"/>
        <sz val="10"/>
      </font>
    </dxf>
    <dxf>
      <fill>
        <patternFill patternType="solid">
          <fgColor rgb="FF6B4E3D"/>
          <bgColor rgb="FF000000"/>
        </patternFill>
      </fill>
    </dxf>
    <dxf>
      <fill>
        <patternFill patternType="solid">
          <fgColor rgb="FFD5ECD8"/>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5A5A5A"/>
          <bgColor rgb="FF000000"/>
        </patternFill>
      </fill>
    </dxf>
    <dxf>
      <fill>
        <patternFill patternType="solid">
          <fgColor rgb="FF1F4E9A"/>
          <bgColor rgb="FF000000"/>
        </patternFill>
      </fill>
    </dxf>
  </dxfs>
  <colors>
    <indexedColors>
      <rgbColor rgb="FF000000"/>
      <rgbColor rgb="FFFFFFFF"/>
      <rgbColor rgb="FFC00000"/>
      <rgbColor rgb="FF00FF00"/>
      <rgbColor rgb="FF0000FF"/>
      <rgbColor rgb="FFFBE9C3"/>
      <rgbColor rgb="FFFF00FF"/>
      <rgbColor rgb="FF00FFFF"/>
      <rgbColor rgb="FF800000"/>
      <rgbColor rgb="FF008000"/>
      <rgbColor rgb="FF000080"/>
      <rgbColor rgb="FF808000"/>
      <rgbColor rgb="FF800080"/>
      <rgbColor rgb="FF1E7B45"/>
      <rgbColor rgb="FFD8CBBB"/>
      <rgbColor rgb="FF808080"/>
      <rgbColor rgb="FFF7E1DC"/>
      <rgbColor rgb="FF6B4E3D"/>
      <rgbColor rgb="FFFDF0D2"/>
      <rgbColor rgb="FFDCEFE0"/>
      <rgbColor rgb="FF660066"/>
      <rgbColor rgb="FFE0877A"/>
      <rgbColor rgb="FF0066CC"/>
      <rgbColor rgb="FFEADFD1"/>
      <rgbColor rgb="FF000080"/>
      <rgbColor rgb="FFFF00FF"/>
      <rgbColor rgb="FFEFE4D6"/>
      <rgbColor rgb="FF00FFFF"/>
      <rgbColor rgb="FF800080"/>
      <rgbColor rgb="FF800000"/>
      <rgbColor rgb="FF008080"/>
      <rgbColor rgb="FF0000FF"/>
      <rgbColor rgb="FF00CCFF"/>
      <rgbColor rgb="FFD5ECD8"/>
      <rgbColor rgb="FFCDEBD3"/>
      <rgbColor rgb="FFFFF2A8"/>
      <rgbColor rgb="FFA8D5B0"/>
      <rgbColor rgb="FFE9B8B0"/>
      <rgbColor rgb="FFF4CFC9"/>
      <rgbColor rgb="FFF4C875"/>
      <rgbColor rgb="FF3366FF"/>
      <rgbColor rgb="FFFAF6F0"/>
      <rgbColor rgb="FFE7EFE3"/>
      <rgbColor rgb="FFFBE3B0"/>
      <rgbColor rgb="FFECECEC"/>
      <rgbColor rgb="FFFF6600"/>
      <rgbColor rgb="FF5A5A5A"/>
      <rgbColor rgb="FF7CC28A"/>
      <rgbColor rgb="FF003366"/>
      <rgbColor rgb="FF339966"/>
      <rgbColor rgb="FF003300"/>
      <rgbColor rgb="FF1E5B35"/>
      <rgbColor rgb="FF993300"/>
      <rgbColor rgb="FF993366"/>
      <rgbColor rgb="FF1F4E9A"/>
      <rgbColor rgb="FF3B2A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wholesalebotanics.com/products/jojoba-oil" TargetMode="External"/><Relationship Id="rId2" Type="http://schemas.openxmlformats.org/officeDocument/2006/relationships/hyperlink" Target="https://wholesalebotanics.com/products/meadowfoam-seed-oil" TargetMode="External"/><Relationship Id="rId3" Type="http://schemas.openxmlformats.org/officeDocument/2006/relationships/hyperlink" Target="https://wholesalebotanics.com/products/squalane-oil" TargetMode="External"/><Relationship Id="rId4" Type="http://schemas.openxmlformats.org/officeDocument/2006/relationships/hyperlink" Target="https://wholesalebotanics.com/products/chia-seed-oil" TargetMode="External"/><Relationship Id="rId5" Type="http://schemas.openxmlformats.org/officeDocument/2006/relationships/hyperlink" Target="https://wholesalebotanics.com/products/organic-camellia-seed-oil" TargetMode="External"/><Relationship Id="rId6" Type="http://schemas.openxmlformats.org/officeDocument/2006/relationships/hyperlink" Target="https://wholesalebotanics.com/products/sunflower-oil" TargetMode="External"/><Relationship Id="rId7" Type="http://schemas.openxmlformats.org/officeDocument/2006/relationships/hyperlink" Target="https://wholesalebotanics.com/products/sea-buckthorn-oil" TargetMode="External"/><Relationship Id="rId8" Type="http://schemas.openxmlformats.org/officeDocument/2006/relationships/hyperlink" Target="https://wholesalebotanics.com/products/pomegranate-seed-oil" TargetMode="External"/><Relationship Id="rId9" Type="http://schemas.openxmlformats.org/officeDocument/2006/relationships/hyperlink" Target="https://wholesalebotanics.com/products/vitamin-e-oil" TargetMode="External"/><Relationship Id="rId10" Type="http://schemas.openxmlformats.org/officeDocument/2006/relationships/hyperlink" Target="https://wholesalebotanics.com/products/sunflower-oil" TargetMode="External"/><Relationship Id="rId11" Type="http://schemas.openxmlformats.org/officeDocument/2006/relationships/hyperlink" Target="https://wholesalebotanics.com/products/jojoba-oil" TargetMode="External"/><Relationship Id="rId12" Type="http://schemas.openxmlformats.org/officeDocument/2006/relationships/hyperlink" Target="https://wholesalebotanics.com/products/squalane-oil" TargetMode="External"/><Relationship Id="rId13" Type="http://schemas.openxmlformats.org/officeDocument/2006/relationships/hyperlink" Target="https://wholesalebotanics.com/products/meadowfoam-seed-oil" TargetMode="External"/><Relationship Id="rId14" Type="http://schemas.openxmlformats.org/officeDocument/2006/relationships/hyperlink" Target="https://wholesalebotanics.com/products/rosehip-oil" TargetMode="External"/><Relationship Id="rId15" Type="http://schemas.openxmlformats.org/officeDocument/2006/relationships/hyperlink" Target="https://wholesalebotanics.com/products/argan-oil" TargetMode="External"/><Relationship Id="rId16" Type="http://schemas.openxmlformats.org/officeDocument/2006/relationships/hyperlink" Target="https://www.formulatorsampleshop.com/products/bakuchiol" TargetMode="External"/><Relationship Id="rId17" Type="http://schemas.openxmlformats.org/officeDocument/2006/relationships/hyperlink" Target="https://wholesalebotanics.com/products/vitamin-e-oil" TargetMode="External"/><Relationship Id="rId18" Type="http://schemas.openxmlformats.org/officeDocument/2006/relationships/hyperlink" Target="https://dermafactors.com/products/palmitoyl-tripeptide-5" TargetMode="External"/><Relationship Id="rId19" Type="http://schemas.openxmlformats.org/officeDocument/2006/relationships/hyperlink" Target="https://www.lotioncrafter.com/products/lcpeptide-3000" TargetMode="External"/><Relationship Id="rId20" Type="http://schemas.openxmlformats.org/officeDocument/2006/relationships/hyperlink" Target="https://www.formulatorsampleshop.com/products/fss-gotu-kola-extract-g" TargetMode="External"/><Relationship Id="rId21" Type="http://schemas.openxmlformats.org/officeDocument/2006/relationships/hyperlink" Target="https://www.formulatorsampleshop.com/products/fss-sodium-pca" TargetMode="External"/><Relationship Id="rId22" Type="http://schemas.openxmlformats.org/officeDocument/2006/relationships/hyperlink" Target="https://www.rainshadowlabs.com/products/60285" TargetMode="External"/><Relationship Id="rId23" Type="http://schemas.openxmlformats.org/officeDocument/2006/relationships/hyperlink" Target="https://www.lotioncrafter.com/products/lcpeptide-3000" TargetMode="External"/><Relationship Id="rId24" Type="http://schemas.openxmlformats.org/officeDocument/2006/relationships/hyperlink" Target="https://www.makingcosmetics.com/HUM-HYAL-01.html" TargetMode="External"/><Relationship Id="rId25" Type="http://schemas.openxmlformats.org/officeDocument/2006/relationships/hyperlink" Target="https://wholesalebotanics.com/products/peppermint-essential-oil" TargetMode="External"/><Relationship Id="rId26" Type="http://schemas.openxmlformats.org/officeDocument/2006/relationships/hyperlink" Target="https://essentialsbycatalina.com/product/sprayable-lotion-base/" TargetMode="External"/><Relationship Id="rId27" Type="http://schemas.openxmlformats.org/officeDocument/2006/relationships/hyperlink" Target="https://www.formulatorsampleshop.com/products/fss-cucumber-extract-g-pf" TargetMode="External"/><Relationship Id="rId28" Type="http://schemas.openxmlformats.org/officeDocument/2006/relationships/hyperlink" Target="https://www.formulatorsampleshop.com/products/fss-algae-extract-rs" TargetMode="External"/><Relationship Id="rId29" Type="http://schemas.openxmlformats.org/officeDocument/2006/relationships/hyperlink" Target="https://wholesalebotanics.com/products/vitamin-e-oil" TargetMode="External"/><Relationship Id="rId30" Type="http://schemas.openxmlformats.org/officeDocument/2006/relationships/hyperlink" Target="https://wholesalebotanics.com/products/spearmint-essential-oil" TargetMode="External"/><Relationship Id="rId31" Type="http://schemas.openxmlformats.org/officeDocument/2006/relationships/hyperlink" Target="https://wholesalebotanics.com/products/menthol-crystals" TargetMode="External"/><Relationship Id="rId32" Type="http://schemas.openxmlformats.org/officeDocument/2006/relationships/hyperlink" Target="https://organic-creations.com/product/aloe-vera-gel/" TargetMode="External"/><Relationship Id="rId33" Type="http://schemas.openxmlformats.org/officeDocument/2006/relationships/hyperlink" Target="https://www.rainshadowlabs.com/products/aloe-vera-gel" TargetMode="External"/><Relationship Id="rId34" Type="http://schemas.openxmlformats.org/officeDocument/2006/relationships/hyperlink" Target="https://wholesalebotanics.com/products/rosehip-oil" TargetMode="External"/><Relationship Id="rId35" Type="http://schemas.openxmlformats.org/officeDocument/2006/relationships/hyperlink" Target="https://wholesalebotanics.com/products/tamanu-oil" TargetMode="External"/><Relationship Id="rId36" Type="http://schemas.openxmlformats.org/officeDocument/2006/relationships/hyperlink" Target="https://www.makingcosmetics.com/VIT-NIAC-01.html" TargetMode="External"/><Relationship Id="rId37" Type="http://schemas.openxmlformats.org/officeDocument/2006/relationships/hyperlink" Target="https://www.bulksupplements.com/products/msm-powder-methylsulfonylmethane" TargetMode="External"/><Relationship Id="rId38" Type="http://schemas.openxmlformats.org/officeDocument/2006/relationships/hyperlink" Target="https://www.rainshadowlabs.com/products/40017" TargetMode="External"/><Relationship Id="rId39" Type="http://schemas.openxmlformats.org/officeDocument/2006/relationships/hyperlink" Target="https://wholesalebotanics.com/products/avocado-oil" TargetMode="External"/><Relationship Id="rId40" Type="http://schemas.openxmlformats.org/officeDocument/2006/relationships/hyperlink" Target="https://www.formulatorsampleshop.com/products/fss-algae-extract-rs" TargetMode="External"/><Relationship Id="rId41" Type="http://schemas.openxmlformats.org/officeDocument/2006/relationships/hyperlink" Target="https://dermafactors.com/products/collagen-peptide-marine-collagen-cosmetic-grade" TargetMode="External"/><Relationship Id="rId42" Type="http://schemas.openxmlformats.org/officeDocument/2006/relationships/hyperlink" Target="https://www.rainshadowlabs.com/products/40017" TargetMode="External"/><Relationship Id="rId43" Type="http://schemas.openxmlformats.org/officeDocument/2006/relationships/hyperlink" Target="https://wholesalebotanics.com/products/squalane-oil" TargetMode="External"/><Relationship Id="rId44" Type="http://schemas.openxmlformats.org/officeDocument/2006/relationships/hyperlink" Target="https://www.makingcosmetics.com/HUM-HYAL-01.html" TargetMode="External"/><Relationship Id="rId45" Type="http://schemas.openxmlformats.org/officeDocument/2006/relationships/hyperlink" Target="https://wholesalebotanics.com/products/evening-primrose-oil" TargetMode="External"/><Relationship Id="rId46" Type="http://schemas.openxmlformats.org/officeDocument/2006/relationships/hyperlink" Target="https://www.lotioncrafter.com/products/lcpeptide-3000" TargetMode="External"/><Relationship Id="rId47" Type="http://schemas.openxmlformats.org/officeDocument/2006/relationships/hyperlink" Target="https://www.makingcosmetics.com/HUM-ALLA-01.html" TargetMode="External"/><Relationship Id="rId48" Type="http://schemas.openxmlformats.org/officeDocument/2006/relationships/hyperlink" Target="https://www.formulatorsampleshop.com/products/fss-licorice-root-extract-pf" TargetMode="External"/><Relationship Id="rId49" Type="http://schemas.openxmlformats.org/officeDocument/2006/relationships/hyperlink" Target="https://www.rainshadowlabs.com/products/40017" TargetMode="External"/><Relationship Id="rId50" Type="http://schemas.openxmlformats.org/officeDocument/2006/relationships/hyperlink" Target="https://wholesalebotanics.com/products/squalane-oil" TargetMode="External"/><Relationship Id="rId51" Type="http://schemas.openxmlformats.org/officeDocument/2006/relationships/hyperlink" Target="https://www.bulksupplements.com/products/msm-powder-methylsulfonylmethane" TargetMode="External"/><Relationship Id="rId52" Type="http://schemas.openxmlformats.org/officeDocument/2006/relationships/hyperlink" Target="https://wholesalebotanics.com/products/evening-primrose-oil" TargetMode="External"/><Relationship Id="rId53" Type="http://schemas.openxmlformats.org/officeDocument/2006/relationships/hyperlink" Target="https://wholesalebotanics.com/products/avocado-oil" TargetMode="External"/><Relationship Id="rId54" Type="http://schemas.openxmlformats.org/officeDocument/2006/relationships/hyperlink" Target="https://wholesalebotanics.com/products/organic-camellia-seed-oil" TargetMode="External"/><Relationship Id="rId55" Type="http://schemas.openxmlformats.org/officeDocument/2006/relationships/hyperlink" Target="https://wholesalebotanics.com/products/tamanu-oil" TargetMode="External"/><Relationship Id="rId56" Type="http://schemas.openxmlformats.org/officeDocument/2006/relationships/hyperlink" Target="https://wholesalebotanics.com/products/rosehip-oil" TargetMode="External"/><Relationship Id="rId57" Type="http://schemas.openxmlformats.org/officeDocument/2006/relationships/hyperlink" Target="https://wholesalebotanics.com/products/helichrysum-essential-oil" TargetMode="External"/><Relationship Id="rId58" Type="http://schemas.openxmlformats.org/officeDocument/2006/relationships/hyperlink" Target="https://wholesalebotanics.com/products/grapeseed-oil" TargetMode="External"/><Relationship Id="rId59" Type="http://schemas.openxmlformats.org/officeDocument/2006/relationships/hyperlink" Target="https://wholesalebotanics.com/products/macadamia-oil" TargetMode="External"/><Relationship Id="rId60" Type="http://schemas.openxmlformats.org/officeDocument/2006/relationships/hyperlink" Target="https://www.lotioncrafter.com/products/argireline-np" TargetMode="External"/><Relationship Id="rId61" Type="http://schemas.openxmlformats.org/officeDocument/2006/relationships/hyperlink" Target="https://wholesalebotanics.com/products/borage-oil" TargetMode="External"/><Relationship Id="rId62" Type="http://schemas.openxmlformats.org/officeDocument/2006/relationships/hyperlink" Target="https://wholesalebotanics.com/products/linseed-oil" TargetMode="External"/><Relationship Id="rId63" Type="http://schemas.openxmlformats.org/officeDocument/2006/relationships/hyperlink" Target="https://www.rainshadowlabs.com/products/40017" TargetMode="External"/><Relationship Id="rId64" Type="http://schemas.openxmlformats.org/officeDocument/2006/relationships/hyperlink" Target="https://wholesalebotanics.com/products/marula-oil" TargetMode="External"/><Relationship Id="rId65" Type="http://schemas.openxmlformats.org/officeDocument/2006/relationships/hyperlink" Target="https://www.formulatorsampleshop.com/products/fss-licorice-root-extract-pf" TargetMode="External"/><Relationship Id="rId66" Type="http://schemas.openxmlformats.org/officeDocument/2006/relationships/hyperlink" Target="https://www.formulatorsampleshop.com/products/fss-green-tea-extract-pf" TargetMode="External"/><Relationship Id="rId67" Type="http://schemas.openxmlformats.org/officeDocument/2006/relationships/hyperlink" Target="https://wholesalebotanics.com/products/vitamin-e-oil" TargetMode="External"/><Relationship Id="rId68" Type="http://schemas.openxmlformats.org/officeDocument/2006/relationships/hyperlink" Target="https://www.formulatorsampleshop.com/products/bakuchiol" TargetMode="External"/><Relationship Id="rId69" Type="http://schemas.openxmlformats.org/officeDocument/2006/relationships/hyperlink" Target="https://www.makingcosmetics.com/HUM-HYAL-01.html" TargetMode="External"/><Relationship Id="rId70" Type="http://schemas.openxmlformats.org/officeDocument/2006/relationships/hyperlink" Target="https://enviilabs.com/soothing-and-hydrating-body-lotion-gallon" TargetMode="External"/><Relationship Id="rId71" Type="http://schemas.openxmlformats.org/officeDocument/2006/relationships/hyperlink" Target="https://wholesalebotanics.com/products/argan-oil" TargetMode="External"/><Relationship Id="rId72" Type="http://schemas.openxmlformats.org/officeDocument/2006/relationships/hyperlink" Target="https://www.formulatorsampleshop.com/products/bakuchiol" TargetMode="External"/><Relationship Id="rId73" Type="http://schemas.openxmlformats.org/officeDocument/2006/relationships/hyperlink" Target="https://wholesalebotanics.com/products/chia-seed-oil" TargetMode="External"/><Relationship Id="rId74" Type="http://schemas.openxmlformats.org/officeDocument/2006/relationships/hyperlink" Target="https://www.makingcosmetics.com/HUM-ALLA-01.html" TargetMode="External"/><Relationship Id="rId75" Type="http://schemas.openxmlformats.org/officeDocument/2006/relationships/hyperlink" Target="https://www.lotioncrafter.com/products/resveratrol-pure" TargetMode="External"/><Relationship Id="rId76" Type="http://schemas.openxmlformats.org/officeDocument/2006/relationships/hyperlink" Target="https://www.rainshadowlabs.com/products/40017" TargetMode="External"/><Relationship Id="rId77" Type="http://schemas.openxmlformats.org/officeDocument/2006/relationships/hyperlink" Target="https://wholesalebotanics.com/products/castor-oil" TargetMode="External"/><Relationship Id="rId78" Type="http://schemas.openxmlformats.org/officeDocument/2006/relationships/hyperlink" Target="https://wholesalebotanics.com/products/jojoba-oil" TargetMode="External"/><Relationship Id="rId79" Type="http://schemas.openxmlformats.org/officeDocument/2006/relationships/hyperlink" Target="https://wholesalebotanics.com/products/avocado-oil" TargetMode="External"/><Relationship Id="rId80" Type="http://schemas.openxmlformats.org/officeDocument/2006/relationships/hyperlink" Target="https://wholesalebotanics.com/products/coffee-essential-oil" TargetMode="External"/><Relationship Id="rId81" Type="http://schemas.openxmlformats.org/officeDocument/2006/relationships/hyperlink" Target="https://www.lotioncrafter.com/products/argireline-np" TargetMode="External"/><Relationship Id="rId82" Type="http://schemas.openxmlformats.org/officeDocument/2006/relationships/hyperlink" Target="https://www.makingcosmetics.com/HUM-HYAL-01.html" TargetMode="External"/><Relationship Id="rId83" Type="http://schemas.openxmlformats.org/officeDocument/2006/relationships/hyperlink" Target="https://www.formulatorsampleshop.com/products/fss-cucumber-extract-g-pf" TargetMode="External"/><Relationship Id="rId84" Type="http://schemas.openxmlformats.org/officeDocument/2006/relationships/hyperlink" Target="https://www.formulatorsampleshop.com/products/fss-licorice-root-extract-pf" TargetMode="External"/><Relationship Id="rId85" Type="http://schemas.openxmlformats.org/officeDocument/2006/relationships/hyperlink" Target="https://organic-creations.com/product/aloe-vera-gel/" TargetMode="External"/><Relationship Id="rId86" Type="http://schemas.openxmlformats.org/officeDocument/2006/relationships/hyperlink" Target="https://www.makingcosmetics.com/VIT-NIAC-01.html" TargetMode="External"/><Relationship Id="rId87" Type="http://schemas.openxmlformats.org/officeDocument/2006/relationships/hyperlink" Target="https://www.makingcosmetics.com/HUM-HYAL-01.html" TargetMode="External"/><Relationship Id="rId88" Type="http://schemas.openxmlformats.org/officeDocument/2006/relationships/hyperlink" Target="https://wholesalebotanics.com/products/avocado-oil" TargetMode="External"/><Relationship Id="rId89" Type="http://schemas.openxmlformats.org/officeDocument/2006/relationships/hyperlink" Target="https://wholesalebotanics.com/products/red-raspberry-seed-oil" TargetMode="External"/><Relationship Id="rId90" Type="http://schemas.openxmlformats.org/officeDocument/2006/relationships/hyperlink" Target="https://www.rainshadowlabs.com/products/40017" TargetMode="External"/><Relationship Id="rId91" Type="http://schemas.openxmlformats.org/officeDocument/2006/relationships/hyperlink" Target="https://dermafactors.com/products/palmitoyl-tripeptide-5" TargetMode="External"/><Relationship Id="rId92" Type="http://schemas.openxmlformats.org/officeDocument/2006/relationships/hyperlink" Target="https://www.lotioncrafter.com/products/lcpeptide-3000" TargetMode="External"/><Relationship Id="rId93" Type="http://schemas.openxmlformats.org/officeDocument/2006/relationships/hyperlink" Target="https://www.formulatorsampleshop.com/products/fss-gotu-kola-extract-g" TargetMode="External"/><Relationship Id="rId94" Type="http://schemas.openxmlformats.org/officeDocument/2006/relationships/hyperlink" Target="https://www.formulatorsampleshop.com/products/fss-sodium-pca" TargetMode="External"/><Relationship Id="rId95" Type="http://schemas.openxmlformats.org/officeDocument/2006/relationships/hyperlink" Target="https://www.rainshadowlabs.com/products/40017" TargetMode="External"/><Relationship Id="rId96" Type="http://schemas.openxmlformats.org/officeDocument/2006/relationships/hyperlink" Target="https://www.makingcosmetics.com/VIT-VITA-02.html" TargetMode="External"/><Relationship Id="rId97" Type="http://schemas.openxmlformats.org/officeDocument/2006/relationships/hyperlink" Target="https://wholesalebotanics.com/products/pumpkin-seed-oil" TargetMode="External"/><Relationship Id="rId98" Type="http://schemas.openxmlformats.org/officeDocument/2006/relationships/hyperlink" Target="https://wholesalebotanics.com/products/chia-seed-oil" TargetMode="External"/><Relationship Id="rId99" Type="http://schemas.openxmlformats.org/officeDocument/2006/relationships/hyperlink" Target="https://wholesalebotanics.com/products/meadowfoam-seed-oil" TargetMode="External"/><Relationship Id="rId100" Type="http://schemas.openxmlformats.org/officeDocument/2006/relationships/hyperlink" Target="https://www.formulatorsampleshop.com/products/dl-panthenol" TargetMode="External"/><Relationship Id="rId101" Type="http://schemas.openxmlformats.org/officeDocument/2006/relationships/hyperlink" Target="https://essentialsbycatalina.com/product/goats-milk-nourishing-body-lotion-base/" TargetMode="External"/><Relationship Id="rId102" Type="http://schemas.openxmlformats.org/officeDocument/2006/relationships/hyperlink" Target="https://www.makingcosmetics.com/VIT-NIAC-01.html" TargetMode="External"/><Relationship Id="rId103" Type="http://schemas.openxmlformats.org/officeDocument/2006/relationships/hyperlink" Target="https://www.formulatorsampleshop.com/products/dl-panthenol" TargetMode="External"/><Relationship Id="rId104" Type="http://schemas.openxmlformats.org/officeDocument/2006/relationships/hyperlink" Target="https://www.makingcosmetics.com/HUM-HYAL-01.html" TargetMode="External"/><Relationship Id="rId105" Type="http://schemas.openxmlformats.org/officeDocument/2006/relationships/hyperlink" Target="https://nourishusnaturals.com/products/aloe-gel" TargetMode="External"/><Relationship Id="rId106" Type="http://schemas.openxmlformats.org/officeDocument/2006/relationships/hyperlink" Target="https://www.makingcosmetics.com/VIT-VITA-02.html" TargetMode="External"/><Relationship Id="rId107" Type="http://schemas.openxmlformats.org/officeDocument/2006/relationships/hyperlink" Target="https://wholesalenaturalbodycare.com/products/green-tea-hyaluronic-serum-yields-175-240-16-oz"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wholesalesuppliesplus.com/products/head-to-toe-lotion" TargetMode="External"/><Relationship Id="rId2" Type="http://schemas.openxmlformats.org/officeDocument/2006/relationships/hyperlink" Target="https://www.wholesalesuppliesplus.com/products/basic-lotion-base" TargetMode="External"/><Relationship Id="rId3" Type="http://schemas.openxmlformats.org/officeDocument/2006/relationships/hyperlink" Target="https://candlesandsupplies.com/basic-hand-body-lotion/" TargetMode="External"/><Relationship Id="rId4" Type="http://schemas.openxmlformats.org/officeDocument/2006/relationships/hyperlink" Target="https://www.thesoapguy.com/products/unscented-lotion" TargetMode="External"/><Relationship Id="rId5" Type="http://schemas.openxmlformats.org/officeDocument/2006/relationships/hyperlink" Target="https://www.bulkapothecary.com/unscented-bases/unscented-basic-hand-and-body-lotion-base/" TargetMode="External"/><Relationship Id="rId6" Type="http://schemas.openxmlformats.org/officeDocument/2006/relationships/hyperlink" Target="https://www.bulkapothecary.com/unscented-bases/unscented-heel-and-foot-lotion-base/" TargetMode="External"/><Relationship Id="rId7" Type="http://schemas.openxmlformats.org/officeDocument/2006/relationships/hyperlink" Target="https://www.bulkapothecary.com/unscented-basic-massage-lotion-base/" TargetMode="External"/><Relationship Id="rId8" Type="http://schemas.openxmlformats.org/officeDocument/2006/relationships/hyperlink" Target="https://candlesandsupplies.com/organic-oil-hand-body-lotion/" TargetMode="External"/><Relationship Id="rId9" Type="http://schemas.openxmlformats.org/officeDocument/2006/relationships/hyperlink" Target="https://bulkskincare.com/products/lotions-and-face-cremes-hand-and-body-lotions-basic-hand-and-body-lotion-aroma-free-r/" TargetMode="External"/><Relationship Id="rId10" Type="http://schemas.openxmlformats.org/officeDocument/2006/relationships/hyperlink" Target="https://organic-creations.com/product/lightweight-lotion/" TargetMode="External"/><Relationship Id="rId11" Type="http://schemas.openxmlformats.org/officeDocument/2006/relationships/hyperlink" Target="https://www.wholesalesuppliesplus.com/products/moisturizing-lotion-with-evening-primrose" TargetMode="External"/><Relationship Id="rId12" Type="http://schemas.openxmlformats.org/officeDocument/2006/relationships/hyperlink" Target="https://www.chemistrystore.com/Lotion_Base-Easy_Lotion_by_Stephenson.html" TargetMode="External"/><Relationship Id="rId13" Type="http://schemas.openxmlformats.org/officeDocument/2006/relationships/hyperlink" Target="https://www.wholesalesuppliesplus.com/products/basic-lotion-base-5-gallon-bucket" TargetMode="External"/><Relationship Id="rId14" Type="http://schemas.openxmlformats.org/officeDocument/2006/relationships/hyperlink" Target="https://essentialsbycatalina.com/product/mct-oil-hand-body-lotion-base/" TargetMode="External"/><Relationship Id="rId15" Type="http://schemas.openxmlformats.org/officeDocument/2006/relationships/hyperlink" Target="https://afro-cosmetics.com/unscented-lotion-base-bulk-wholesale-fragrance-free-lotion/" TargetMode="External"/><Relationship Id="rId16" Type="http://schemas.openxmlformats.org/officeDocument/2006/relationships/hyperlink" Target="https://essentialsbycatalina.com/product/back-to-basics-hand-body-lotion-base/" TargetMode="External"/><Relationship Id="rId17" Type="http://schemas.openxmlformats.org/officeDocument/2006/relationships/hyperlink" Target="https://nourishusnaturals.com/products/simple-lotion-clearance" TargetMode="External"/><Relationship Id="rId18" Type="http://schemas.openxmlformats.org/officeDocument/2006/relationships/hyperlink" Target="https://www.rainshadowlabs.com/products/60042" TargetMode="External"/><Relationship Id="rId19" Type="http://schemas.openxmlformats.org/officeDocument/2006/relationships/hyperlink" Target="https://bulkskincare.com/products/hand-and-body-lotions-premium-lotion-aroma-free-r-unscented-bulk/" TargetMode="External"/><Relationship Id="rId20" Type="http://schemas.openxmlformats.org/officeDocument/2006/relationships/hyperlink" Target="https://www.rainshadowlabs.com/products/40017" TargetMode="External"/><Relationship Id="rId21" Type="http://schemas.openxmlformats.org/officeDocument/2006/relationships/hyperlink" Target="https://organic-creations.com/product/cocoa-butter-lotion-unscented-pink-lotion/" TargetMode="External"/><Relationship Id="rId22" Type="http://schemas.openxmlformats.org/officeDocument/2006/relationships/hyperlink" Target="https://organic-creations.com/product/green-tea-mango-butter-lotion/" TargetMode="External"/><Relationship Id="rId23" Type="http://schemas.openxmlformats.org/officeDocument/2006/relationships/hyperlink" Target="https://www.rainshadowlabs.com/products/40014" TargetMode="External"/><Relationship Id="rId24" Type="http://schemas.openxmlformats.org/officeDocument/2006/relationships/hyperlink" Target="https://bulkskincare.com/products/product-p-731gmlaf-htm/" TargetMode="External"/><Relationship Id="rId25" Type="http://schemas.openxmlformats.org/officeDocument/2006/relationships/hyperlink" Target="https://www.bulkapothecary.com/natural-unscented-lotion-base-stephenson-brand/" TargetMode="External"/><Relationship Id="rId26" Type="http://schemas.openxmlformats.org/officeDocument/2006/relationships/hyperlink" Target="https://www.rainshadowlabs.com/products/60228" TargetMode="External"/><Relationship Id="rId27" Type="http://schemas.openxmlformats.org/officeDocument/2006/relationships/hyperlink" Target="https://www.cjcandlesupply.com/products/unscented-body-lotion-base-1-gallon" TargetMode="External"/><Relationship Id="rId28" Type="http://schemas.openxmlformats.org/officeDocument/2006/relationships/hyperlink" Target="https://www.wholesalesuppliesplus.com/products/triple-thick-nourishing-lotion" TargetMode="External"/><Relationship Id="rId29" Type="http://schemas.openxmlformats.org/officeDocument/2006/relationships/hyperlink" Target="https://essentialsbycatalina.com/product/a-c-e-lotion-base/" TargetMode="External"/><Relationship Id="rId30" Type="http://schemas.openxmlformats.org/officeDocument/2006/relationships/hyperlink" Target="https://www.bulkapothecary.com/unscented-bases/unscented-premium-hand-and-body-lotion-base/" TargetMode="External"/><Relationship Id="rId31" Type="http://schemas.openxmlformats.org/officeDocument/2006/relationships/hyperlink" Target="https://www.bulkapothecary.com/unscented-bases/unscented-premium-massage-lotion-base/" TargetMode="External"/><Relationship Id="rId32" Type="http://schemas.openxmlformats.org/officeDocument/2006/relationships/hyperlink" Target="https://www.wholesalesuppliesplus.com/products/goat-milk-honey-lotion-paraben-free-5-gallon" TargetMode="External"/><Relationship Id="rId33" Type="http://schemas.openxmlformats.org/officeDocument/2006/relationships/hyperlink" Target="https://www.chemistrystore.com/Organic_Lotion.html" TargetMode="External"/><Relationship Id="rId34" Type="http://schemas.openxmlformats.org/officeDocument/2006/relationships/hyperlink" Target="https://essentialsbycatalina.com/product/goats-milk-nourishing-body-lotion-base/" TargetMode="External"/><Relationship Id="rId35" Type="http://schemas.openxmlformats.org/officeDocument/2006/relationships/hyperlink" Target="https://shayandcompany.com/product/lotion-base-made-with-organics-2/" TargetMode="External"/><Relationship Id="rId36" Type="http://schemas.openxmlformats.org/officeDocument/2006/relationships/hyperlink" Target="https://www.rainshadowlabs.com/products/60041" TargetMode="External"/><Relationship Id="rId37" Type="http://schemas.openxmlformats.org/officeDocument/2006/relationships/hyperlink" Target="https://wholesalenaturalbodycare.com/products/basic-all-purpose-lotion" TargetMode="External"/><Relationship Id="rId38" Type="http://schemas.openxmlformats.org/officeDocument/2006/relationships/hyperlink" Target="https://wholesalenaturalbodycare.com/products/avocado-and-shea-lotion-gallon-128-oz" TargetMode="External"/><Relationship Id="rId39" Type="http://schemas.openxmlformats.org/officeDocument/2006/relationships/hyperlink" Target="https://nourishusnaturals.com/products/simple-lotion" TargetMode="External"/><Relationship Id="rId40" Type="http://schemas.openxmlformats.org/officeDocument/2006/relationships/hyperlink" Target="https://www.ingredientstodiefor.com/item/BB_Lotion/1487/" TargetMode="External"/><Relationship Id="rId41" Type="http://schemas.openxmlformats.org/officeDocument/2006/relationships/hyperlink" Target="https://essentialsbycatalina.com/product/sprayable-lotion-base/" TargetMode="External"/><Relationship Id="rId42" Type="http://schemas.openxmlformats.org/officeDocument/2006/relationships/hyperlink" Target="https://candlesandsupplies.com/goats-milk-honey-paraben-free-unscented-lotion-base/" TargetMode="External"/><Relationship Id="rId43" Type="http://schemas.openxmlformats.org/officeDocument/2006/relationships/hyperlink" Target="https://naturalwholesale.com/product/tropical-body-lotion/" TargetMode="External"/><Relationship Id="rId44" Type="http://schemas.openxmlformats.org/officeDocument/2006/relationships/hyperlink" Target="https://www.rainshadowlabs.com/products/60470" TargetMode="External"/><Relationship Id="rId45" Type="http://schemas.openxmlformats.org/officeDocument/2006/relationships/hyperlink" Target="https://organic-creations.com/product/beeswax-lotion-base-unscented/" TargetMode="External"/><Relationship Id="rId46" Type="http://schemas.openxmlformats.org/officeDocument/2006/relationships/hyperlink" Target="https://essentialsbycatalina.com/product/massage-lotion-base/" TargetMode="External"/><Relationship Id="rId47" Type="http://schemas.openxmlformats.org/officeDocument/2006/relationships/hyperlink" Target="https://www.pravadabeautylabs.com/products/shea-butter-and-japanese-green-tea-body-lotion" TargetMode="External"/><Relationship Id="rId48" Type="http://schemas.openxmlformats.org/officeDocument/2006/relationships/hyperlink" Target="https://www.brambleberry.com/shop-by-product/bases/beeswax-lotion-base/V900004.html" TargetMode="External"/><Relationship Id="rId49" Type="http://schemas.openxmlformats.org/officeDocument/2006/relationships/hyperlink" Target="https://www.rainshadowlabs.com/products/60197" TargetMode="External"/><Relationship Id="rId50" Type="http://schemas.openxmlformats.org/officeDocument/2006/relationships/hyperlink" Target="https://www.brambleberry.com/shop-by-product/bases/lotion/olive-and-shea-lotion-base/V900191.html" TargetMode="External"/><Relationship Id="rId51" Type="http://schemas.openxmlformats.org/officeDocument/2006/relationships/hyperlink" Target="https://nourishusnaturals.com/products/basic-lotion" TargetMode="External"/><Relationship Id="rId52" Type="http://schemas.openxmlformats.org/officeDocument/2006/relationships/hyperlink" Target="https://www.soapgoods.com/buy-lotion-base-with-jojoba-wholesale.html" TargetMode="External"/><Relationship Id="rId53" Type="http://schemas.openxmlformats.org/officeDocument/2006/relationships/hyperlink" Target="https://www.ingredientstodiefor.com/item/SB_Lotion/1496/" TargetMode="External"/><Relationship Id="rId54" Type="http://schemas.openxmlformats.org/officeDocument/2006/relationships/hyperlink" Target="https://www.wholesalesuppliesplus.com/products/creamy-goat-milk-body-lotion" TargetMode="External"/><Relationship Id="rId55" Type="http://schemas.openxmlformats.org/officeDocument/2006/relationships/hyperlink" Target="https://www.brambleberry.com/shop-by-product/bases/lotion/hemp-lotion-base/V900163.html" TargetMode="External"/><Relationship Id="rId56" Type="http://schemas.openxmlformats.org/officeDocument/2006/relationships/hyperlink" Target="https://www.ingredientstodiefor.com/item/Head_To_Toe_Advanced_Hydration/603/" TargetMode="External"/><Relationship Id="rId57" Type="http://schemas.openxmlformats.org/officeDocument/2006/relationships/hyperlink" Target="https://www.brambleberry.com/shop-by-product/bases/aloe-lotion-base/V900000.html" TargetMode="External"/><Relationship Id="rId58" Type="http://schemas.openxmlformats.org/officeDocument/2006/relationships/hyperlink" Target="https://www.naturesgardencandles.com/products/silky-lotion-base" TargetMode="External"/><Relationship Id="rId59" Type="http://schemas.openxmlformats.org/officeDocument/2006/relationships/hyperlink" Target="https://naturalwholesale.com/product/daily-lotion-base/" TargetMode="External"/><Relationship Id="rId60" Type="http://schemas.openxmlformats.org/officeDocument/2006/relationships/hyperlink" Target="https://www.wholesalesuppliesplus.com/products/sprayable-lotion-base" TargetMode="External"/><Relationship Id="rId61" Type="http://schemas.openxmlformats.org/officeDocument/2006/relationships/hyperlink" Target="https://www.wholesalesuppliesplus.com/products/massage-body-lotion" TargetMode="External"/><Relationship Id="rId62" Type="http://schemas.openxmlformats.org/officeDocument/2006/relationships/hyperlink" Target="https://naturalwholesale.com/product/daily-shea-aloe-body-lotion/" TargetMode="External"/><Relationship Id="rId63" Type="http://schemas.openxmlformats.org/officeDocument/2006/relationships/hyperlink" Target="https://nourishusnaturals.com/products/soothing-lotion" TargetMode="External"/><Relationship Id="rId64" Type="http://schemas.openxmlformats.org/officeDocument/2006/relationships/hyperlink" Target="https://www.ingredientstodiefor.com/item/Extremely_Moisturizing_Body_Lotion/99/" TargetMode="External"/><Relationship Id="rId65" Type="http://schemas.openxmlformats.org/officeDocument/2006/relationships/hyperlink" Target="https://www.brambleberry.com/shop-by-product/bases/soothing-oat-lotion-base/V900160.html" TargetMode="External"/><Relationship Id="rId66" Type="http://schemas.openxmlformats.org/officeDocument/2006/relationships/hyperlink" Target="https://www.nardosnaturalprivatelabel.com/products/organic-body-lotion-1" TargetMode="External"/><Relationship Id="rId67" Type="http://schemas.openxmlformats.org/officeDocument/2006/relationships/hyperlink" Target="https://www.ingredientstodiefor.com/item/Shea_Aloe_Protective_Body_Lotion/1213/" TargetMode="External"/><Relationship Id="rId68" Type="http://schemas.openxmlformats.org/officeDocument/2006/relationships/hyperlink" Target="https://www.soapgoods.com/buy-crafters-choice-lotion-base-with-goats-milk-wholesale.html" TargetMode="External"/><Relationship Id="rId69" Type="http://schemas.openxmlformats.org/officeDocument/2006/relationships/hyperlink" Target="https://www.planttherapy.com/products/unscented-lotion-with-aloe-and-shea-bulk" TargetMode="External"/><Relationship Id="rId70" Type="http://schemas.openxmlformats.org/officeDocument/2006/relationships/hyperlink" Target="https://www.makingcosmetics.com/BAS-HYDRLOT-01.html" TargetMode="External"/><Relationship Id="rId71" Type="http://schemas.openxmlformats.org/officeDocument/2006/relationships/hyperlink" Target="https://www.texasnaturalsupply.com/Hemp-Lotion-p/hemp-bs.htm" TargetMode="External"/><Relationship Id="rId72" Type="http://schemas.openxmlformats.org/officeDocument/2006/relationships/hyperlink" Target="https://www.texasnaturalsupply.com/Avocado-Lotion-p/avlb-bs.htm" TargetMode="External"/><Relationship Id="rId73" Type="http://schemas.openxmlformats.org/officeDocument/2006/relationships/hyperlink" Target="https://www.texasnaturalsupply.com/Baby-Lotion-Base-All-Natural-p/bltb-bs.htm" TargetMode="External"/><Relationship Id="rId74" Type="http://schemas.openxmlformats.org/officeDocument/2006/relationships/hyperlink" Target="https://www.texasnaturalsupply.com/Body-Lotion-1-All-Natural-p/llbl-bs.htm" TargetMode="External"/><Relationship Id="rId75" Type="http://schemas.openxmlformats.org/officeDocument/2006/relationships/hyperlink" Target="https://www.texasnaturalsupply.com/Body-Lotion-2-All-Natural-p/bl2-bs.htm" TargetMode="External"/><Relationship Id="rId76" Type="http://schemas.openxmlformats.org/officeDocument/2006/relationships/hyperlink" Target="https://www.texasnaturalsupply.com/Body-Lotion-3-All-Natural-p/bl3-bs.htm" TargetMode="External"/><Relationship Id="rId77" Type="http://schemas.openxmlformats.org/officeDocument/2006/relationships/hyperlink" Target="https://www.texasnaturalsupply.com/Body-Lotion-4-All-Natural-p/bl4-bs.htm" TargetMode="External"/><Relationship Id="rId78" Type="http://schemas.openxmlformats.org/officeDocument/2006/relationships/hyperlink" Target="https://www.texasnaturalsupply.com/Body-Lotion-5-All-Natural-p/bl5-bs.htm" TargetMode="External"/><Relationship Id="rId79" Type="http://schemas.openxmlformats.org/officeDocument/2006/relationships/hyperlink" Target="https://www.texasnaturalsupply.com/Goat-Milk-Lotion-Colloidal-Oatmeal-Honey-p/gmloh-bs.htm" TargetMode="External"/><Relationship Id="rId80" Type="http://schemas.openxmlformats.org/officeDocument/2006/relationships/hyperlink" Target="https://www.texasnaturalsupply.com/Goat-Milk-Lotion-p/gmlb-bs.htm" TargetMode="External"/><Relationship Id="rId81" Type="http://schemas.openxmlformats.org/officeDocument/2006/relationships/hyperlink" Target="https://www.texasnaturalsupply.com/MCT-Lotion-Fractionated-Coconut--p/mctl-bs.htm" TargetMode="External"/><Relationship Id="rId82" Type="http://schemas.openxmlformats.org/officeDocument/2006/relationships/hyperlink" Target="https://www.texasnaturalsupply.com/MSM-Lotion-p/msml-bs.htm" TargetMode="External"/><Relationship Id="rId83" Type="http://schemas.openxmlformats.org/officeDocument/2006/relationships/hyperlink" Target="https://www.texasnaturalsupply.com/Olive-Lotion-Base-p/lbollb-bs.htm" TargetMode="External"/><Relationship Id="rId84" Type="http://schemas.openxmlformats.org/officeDocument/2006/relationships/hyperlink" Target="https://pureessential.us/products/lotion-base-concentrated-standard" TargetMode="External"/><Relationship Id="rId85" Type="http://schemas.openxmlformats.org/officeDocument/2006/relationships/hyperlink" Target="https://www.makingcosmetics.com/BAS-LOTANTX-01.html" TargetMode="External"/><Relationship Id="rId86" Type="http://schemas.openxmlformats.org/officeDocument/2006/relationships/hyperlink" Target="https://www.ingredientstodiefor.com/item/AHA_Skin_Rejuvenating_Lotion_15_/1370/" TargetMode="External"/><Relationship Id="rId87" Type="http://schemas.openxmlformats.org/officeDocument/2006/relationships/hyperlink" Target="https://www.texasnaturalsupply.com/Arnica-Lotion-p/al-bs.htm" TargetMode="External"/><Relationship Id="rId88" Type="http://schemas.openxmlformats.org/officeDocument/2006/relationships/hyperlink" Target="https://www.soapgoods.com/lotion-base-satin-and-silk.html" TargetMode="External"/><Relationship Id="rId89" Type="http://schemas.openxmlformats.org/officeDocument/2006/relationships/hyperlink" Target="https://www.soapgoods.com/buy-lotion-base-shea-butter-aloe-wholesale.html" TargetMode="External"/><Relationship Id="rId90" Type="http://schemas.openxmlformats.org/officeDocument/2006/relationships/hyperlink" Target="https://www.ingredientstodiefor.com/item/Moisture_Renewal_Hand_Body_Lotion/589/" TargetMode="External"/><Relationship Id="rId91" Type="http://schemas.openxmlformats.org/officeDocument/2006/relationships/hyperlink" Target="https://mountainroseherbs.com/unscented-lotion-base" TargetMode="External"/><Relationship Id="rId92" Type="http://schemas.openxmlformats.org/officeDocument/2006/relationships/hyperlink" Target="https://www.ingredientstodiefor.com/item/Acne_Solutions_Lotion/1563/" TargetMode="External"/><Relationship Id="rId93" Type="http://schemas.openxmlformats.org/officeDocument/2006/relationships/hyperlink" Target="https://www.ingredientstodiefor.com/item/OleAveena_Skin_Soothing_Body_Lotion/1327/" TargetMode="External"/><Relationship Id="rId94" Type="http://schemas.openxmlformats.org/officeDocument/2006/relationships/hyperlink" Target="https://www.ingredientstodiefor.com/item/Oil_Free_Lotion/1584/" TargetMode="External"/><Relationship Id="rId95" Type="http://schemas.openxmlformats.org/officeDocument/2006/relationships/hyperlink" Target="https://www.ingredientstodiefor.com/item/Replenish_Anti_Aging_Hand_Lotion/428/" TargetMode="External"/><Relationship Id="rId96" Type="http://schemas.openxmlformats.org/officeDocument/2006/relationships/hyperlink" Target="https://enviilabs.com/soothing-and-hydrating-body-lotion-gallon" TargetMode="External"/><Relationship Id="rId97" Type="http://schemas.openxmlformats.org/officeDocument/2006/relationships/hyperlink" Target="https://enviilabs.com/nourishing-body-lotion-gallon" TargetMode="External"/><Relationship Id="rId98" Type="http://schemas.openxmlformats.org/officeDocument/2006/relationships/hyperlink" Target="https://www.wholesalesuppliesplus.com/products/moisturizing-lotion-50-gallon-drum" TargetMode="External"/><Relationship Id="rId99" Type="http://schemas.openxmlformats.org/officeDocument/2006/relationships/hyperlink" Target="https://bulknaturaloils.com/stephenson-lotion-base-cosmetic-c2067.html" TargetMode="External"/><Relationship Id="rId100" Type="http://schemas.openxmlformats.org/officeDocument/2006/relationships/hyperlink" Target="https://bulknaturaloils.com/lotion-base-low-viscosity-cosmos-compliant-c2165.html" TargetMode="External"/><Relationship Id="rId101" Type="http://schemas.openxmlformats.org/officeDocument/2006/relationships/hyperlink" Target="https://www.thesoapguy.com/products/unscented-body-butter" TargetMode="External"/><Relationship Id="rId102" Type="http://schemas.openxmlformats.org/officeDocument/2006/relationships/hyperlink" Target="https://bulkskincare.com/products/lotions-and-face-cremes-hand-and-body-aromaland-body-cream/" TargetMode="External"/><Relationship Id="rId103" Type="http://schemas.openxmlformats.org/officeDocument/2006/relationships/hyperlink" Target="https://candlesandsupplies.com/organic-hand-body-cream/" TargetMode="External"/><Relationship Id="rId104" Type="http://schemas.openxmlformats.org/officeDocument/2006/relationships/hyperlink" Target="https://organic-creations.com/product/thick-body-cream-unscented/" TargetMode="External"/><Relationship Id="rId105" Type="http://schemas.openxmlformats.org/officeDocument/2006/relationships/hyperlink" Target="https://bulkskincare.com/products/lotions-and-face-cremes-body-butter-aromaland-body-butter-natural-aroma-free-r/" TargetMode="External"/><Relationship Id="rId106" Type="http://schemas.openxmlformats.org/officeDocument/2006/relationships/hyperlink" Target="https://www.rainshadowlabs.com/products/60180" TargetMode="External"/><Relationship Id="rId107" Type="http://schemas.openxmlformats.org/officeDocument/2006/relationships/hyperlink" Target="https://essentialsbycatalina.com/product/basic-body-cream-base/" TargetMode="External"/><Relationship Id="rId108" Type="http://schemas.openxmlformats.org/officeDocument/2006/relationships/hyperlink" Target="https://bulknaturaloils.com/body-butter-c2150.html" TargetMode="External"/><Relationship Id="rId109" Type="http://schemas.openxmlformats.org/officeDocument/2006/relationships/hyperlink" Target="https://essentialsbycatalina.com/product/avocado-body-butter-base/" TargetMode="External"/><Relationship Id="rId110" Type="http://schemas.openxmlformats.org/officeDocument/2006/relationships/hyperlink" Target="https://candlesandsupplies.com/silky-body-butter-lotion-base-unscented/" TargetMode="External"/><Relationship Id="rId111" Type="http://schemas.openxmlformats.org/officeDocument/2006/relationships/hyperlink" Target="https://www.wholesalesuppliesplus.com/products/luxury-hand-body-cream" TargetMode="External"/><Relationship Id="rId112" Type="http://schemas.openxmlformats.org/officeDocument/2006/relationships/hyperlink" Target="https://nourishusnaturals.com/products/premium-concentrate-cream-clearance" TargetMode="External"/><Relationship Id="rId113" Type="http://schemas.openxmlformats.org/officeDocument/2006/relationships/hyperlink" Target="https://essentialsbycatalina.com/product/whipped-body-frosting-base/" TargetMode="External"/><Relationship Id="rId114" Type="http://schemas.openxmlformats.org/officeDocument/2006/relationships/hyperlink" Target="https://www.bulkapothecary.com/unscented-body-butter-heavy-cream-base/" TargetMode="External"/><Relationship Id="rId115" Type="http://schemas.openxmlformats.org/officeDocument/2006/relationships/hyperlink" Target="https://www.rainshadowlabs.com/products/60186" TargetMode="External"/><Relationship Id="rId116" Type="http://schemas.openxmlformats.org/officeDocument/2006/relationships/hyperlink" Target="https://www.soapgoods.com/buy-cream-base-luxury-hand-and-body-wholesale.html" TargetMode="External"/><Relationship Id="rId117" Type="http://schemas.openxmlformats.org/officeDocument/2006/relationships/hyperlink" Target="https://www.bulkapothecary.com/unscented-body-butter-base-stephenson-brand/" TargetMode="External"/><Relationship Id="rId118" Type="http://schemas.openxmlformats.org/officeDocument/2006/relationships/hyperlink" Target="https://bulkskincare.com/products/product-p-731gmcaf-htm/" TargetMode="External"/><Relationship Id="rId119" Type="http://schemas.openxmlformats.org/officeDocument/2006/relationships/hyperlink" Target="https://www.rainshadowlabs.com/products/body-butter" TargetMode="External"/><Relationship Id="rId120" Type="http://schemas.openxmlformats.org/officeDocument/2006/relationships/hyperlink" Target="https://nourishusnaturals.com/products/basic-concentrate-cream" TargetMode="External"/><Relationship Id="rId121" Type="http://schemas.openxmlformats.org/officeDocument/2006/relationships/hyperlink" Target="https://www.rainshadowlabs.com/products/60079" TargetMode="External"/><Relationship Id="rId122" Type="http://schemas.openxmlformats.org/officeDocument/2006/relationships/hyperlink" Target="https://www.rainshadowlabs.com/products/60092" TargetMode="External"/><Relationship Id="rId123" Type="http://schemas.openxmlformats.org/officeDocument/2006/relationships/hyperlink" Target="https://www.rainshadowlabs.com/products/60087" TargetMode="External"/><Relationship Id="rId124" Type="http://schemas.openxmlformats.org/officeDocument/2006/relationships/hyperlink" Target="https://www.ingredientstodiefor.com/item/BB_Cream/1485/" TargetMode="External"/><Relationship Id="rId125" Type="http://schemas.openxmlformats.org/officeDocument/2006/relationships/hyperlink" Target="https://nourishusnaturals.com/products/basic-cream" TargetMode="External"/><Relationship Id="rId126" Type="http://schemas.openxmlformats.org/officeDocument/2006/relationships/hyperlink" Target="https://www.wholesalesuppliesplus.com/products/satin-silk-lotion-base-5-gallon-bucket" TargetMode="External"/><Relationship Id="rId127" Type="http://schemas.openxmlformats.org/officeDocument/2006/relationships/hyperlink" Target="https://essentialsbycatalina.com/product/whipped-body-frosting-with-7-butters-base/" TargetMode="External"/><Relationship Id="rId128" Type="http://schemas.openxmlformats.org/officeDocument/2006/relationships/hyperlink" Target="https://nourishusnaturals.com/products/basic-ultra-thick-cream" TargetMode="External"/><Relationship Id="rId129" Type="http://schemas.openxmlformats.org/officeDocument/2006/relationships/hyperlink" Target="https://essentialsbycatalina.com/product/pumpkin-body-custard-base/" TargetMode="External"/><Relationship Id="rId130" Type="http://schemas.openxmlformats.org/officeDocument/2006/relationships/hyperlink" Target="https://www.wholesalesuppliesplus.com/products/satin-silk-lotion" TargetMode="External"/><Relationship Id="rId131" Type="http://schemas.openxmlformats.org/officeDocument/2006/relationships/hyperlink" Target="https://www.naturesgardencandles.com/products/natural-goats-milk-multi-base-lotion" TargetMode="External"/><Relationship Id="rId132" Type="http://schemas.openxmlformats.org/officeDocument/2006/relationships/hyperlink" Target="https://www.ingredientstodiefor.com/item/SB_Cream/1495/" TargetMode="External"/><Relationship Id="rId133" Type="http://schemas.openxmlformats.org/officeDocument/2006/relationships/hyperlink" Target="https://www.naturesgardencandles.com/products/natural-yogurt-lotion-base" TargetMode="External"/><Relationship Id="rId134" Type="http://schemas.openxmlformats.org/officeDocument/2006/relationships/hyperlink" Target="https://www.naturesgardencandles.com/products/soy-body-butter-and-lotion-base" TargetMode="External"/><Relationship Id="rId135" Type="http://schemas.openxmlformats.org/officeDocument/2006/relationships/hyperlink" Target="https://www.soapgoods.com/buy-cream-base-with-jojoba-wholesale.html" TargetMode="External"/><Relationship Id="rId136" Type="http://schemas.openxmlformats.org/officeDocument/2006/relationships/hyperlink" Target="https://shayandcompany.com/product/body-butter-cream-base-organic/" TargetMode="External"/><Relationship Id="rId137" Type="http://schemas.openxmlformats.org/officeDocument/2006/relationships/hyperlink" Target="https://nourishusnaturals.com/products/herbal-aloe-shea-cream" TargetMode="External"/><Relationship Id="rId138" Type="http://schemas.openxmlformats.org/officeDocument/2006/relationships/hyperlink" Target="https://www.ingredientstodiefor.com/item/Simply_Natural_Cream/1018/" TargetMode="External"/><Relationship Id="rId139" Type="http://schemas.openxmlformats.org/officeDocument/2006/relationships/hyperlink" Target="https://www.pravadabeautylabs.com/products/smooth-firm-retouch-body-cream" TargetMode="External"/><Relationship Id="rId140" Type="http://schemas.openxmlformats.org/officeDocument/2006/relationships/hyperlink" Target="https://www.wholesalesuppliesplus.com/products/whipped-body-frosting" TargetMode="External"/><Relationship Id="rId141" Type="http://schemas.openxmlformats.org/officeDocument/2006/relationships/hyperlink" Target="https://www.ingredientstodiefor.com/item/Extremely_Moisturizing_Body_Cream/436/" TargetMode="External"/><Relationship Id="rId142" Type="http://schemas.openxmlformats.org/officeDocument/2006/relationships/hyperlink" Target="https://www.ingredientstodiefor.com/item/Extremely_Moisturizing_Body_Cream_NG/660/" TargetMode="External"/><Relationship Id="rId143" Type="http://schemas.openxmlformats.org/officeDocument/2006/relationships/hyperlink" Target="https://wholesalenaturalbodycare.com/products/hydrating-body-cream" TargetMode="External"/><Relationship Id="rId144" Type="http://schemas.openxmlformats.org/officeDocument/2006/relationships/hyperlink" Target="https://essentialsbycatalina.com/product/cloud-cream-body-souffle-base/" TargetMode="External"/><Relationship Id="rId145" Type="http://schemas.openxmlformats.org/officeDocument/2006/relationships/hyperlink" Target="https://www.ingredientstodiefor.com/item/Pampered_Hands_Feet/700/" TargetMode="External"/><Relationship Id="rId146" Type="http://schemas.openxmlformats.org/officeDocument/2006/relationships/hyperlink" Target="https://wholesalenaturalbodycare.com/products/medium-thick-body-cream-1-gallon" TargetMode="External"/><Relationship Id="rId147" Type="http://schemas.openxmlformats.org/officeDocument/2006/relationships/hyperlink" Target="https://www.texasnaturalsupply.com/Body-Mousse-Base-All-Natural-p/bmbs-bs.htm" TargetMode="External"/><Relationship Id="rId148" Type="http://schemas.openxmlformats.org/officeDocument/2006/relationships/hyperlink" Target="https://candlesandsupplies.com/natural-lotion-concentrate-base/" TargetMode="External"/><Relationship Id="rId149" Type="http://schemas.openxmlformats.org/officeDocument/2006/relationships/hyperlink" Target="https://nourishusnaturals.com/products/premium-concentrate-cream" TargetMode="External"/><Relationship Id="rId150" Type="http://schemas.openxmlformats.org/officeDocument/2006/relationships/hyperlink" Target="https://www.ingredientstodiefor.com/item/Nourishing_Body_Cream/1556/" TargetMode="External"/><Relationship Id="rId151" Type="http://schemas.openxmlformats.org/officeDocument/2006/relationships/hyperlink" Target="https://www.texasnaturalsupply.com/Body-Souffle-Base--p/bsfb-bs.htm" TargetMode="External"/><Relationship Id="rId152" Type="http://schemas.openxmlformats.org/officeDocument/2006/relationships/hyperlink" Target="https://candlesandsupplies.com/natural-goats-lotion-concentrate-base/" TargetMode="External"/><Relationship Id="rId153" Type="http://schemas.openxmlformats.org/officeDocument/2006/relationships/hyperlink" Target="https://nourishusnaturals.com/products/premium-ultra-thick-cream" TargetMode="External"/><Relationship Id="rId154" Type="http://schemas.openxmlformats.org/officeDocument/2006/relationships/hyperlink" Target="https://naturalwholesale.com/product/kojic-body-cream/" TargetMode="External"/><Relationship Id="rId155" Type="http://schemas.openxmlformats.org/officeDocument/2006/relationships/hyperlink" Target="https://www.texasnaturalsupply.com/Magnesium-Lotion-Base-p/clmg-bs.htm" TargetMode="External"/><Relationship Id="rId156" Type="http://schemas.openxmlformats.org/officeDocument/2006/relationships/hyperlink" Target="https://www.makingcosmetics.com/BAS-HERBSDP-01.html" TargetMode="External"/><Relationship Id="rId157" Type="http://schemas.openxmlformats.org/officeDocument/2006/relationships/hyperlink" Target="https://www.ingredientstodiefor.com/item/Shea_Souffle/526/" TargetMode="External"/><Relationship Id="rId158" Type="http://schemas.openxmlformats.org/officeDocument/2006/relationships/hyperlink" Target="https://naturalwholesale.com/product/shea-cocoa-body-butter/" TargetMode="External"/><Relationship Id="rId159" Type="http://schemas.openxmlformats.org/officeDocument/2006/relationships/hyperlink" Target="https://www.ingredientstodiefor.com/item/Shea_Souffle_NG/1353/" TargetMode="External"/><Relationship Id="rId160" Type="http://schemas.openxmlformats.org/officeDocument/2006/relationships/hyperlink" Target="https://wholesalenaturalbodycare.com/products/a-nutrition-body-cream" TargetMode="External"/><Relationship Id="rId161" Type="http://schemas.openxmlformats.org/officeDocument/2006/relationships/hyperlink" Target="https://www.ingredientstodiefor.com/item/Cacao_Mega_Moisture/2070/" TargetMode="External"/><Relationship Id="rId162" Type="http://schemas.openxmlformats.org/officeDocument/2006/relationships/hyperlink" Target="https://www.texasnaturalsupply.com/Arnica-Cream-p/ac-bs.htm" TargetMode="External"/><Relationship Id="rId163" Type="http://schemas.openxmlformats.org/officeDocument/2006/relationships/hyperlink" Target="https://www.texasnaturalsupply.com/Avocado-Cream-Base-p/avcb-bs.htm" TargetMode="External"/><Relationship Id="rId164" Type="http://schemas.openxmlformats.org/officeDocument/2006/relationships/hyperlink" Target="https://www.texasnaturalsupply.com/Baby-Cream-Base-1-p/bcrb-bs.htm" TargetMode="External"/><Relationship Id="rId165" Type="http://schemas.openxmlformats.org/officeDocument/2006/relationships/hyperlink" Target="https://www.texasnaturalsupply.com/Colloidal-Oatmeal-Cream-Base-p/cocb-bs.htm" TargetMode="External"/><Relationship Id="rId166" Type="http://schemas.openxmlformats.org/officeDocument/2006/relationships/hyperlink" Target="https://www.texasnaturalsupply.com/Cream-Base-1-Normal-Skin-p/clns-bs.htm" TargetMode="External"/><Relationship Id="rId167" Type="http://schemas.openxmlformats.org/officeDocument/2006/relationships/hyperlink" Target="https://www.texasnaturalsupply.com/Cream-Base-Goat-Milk-p/clgm-bs.htm" TargetMode="External"/><Relationship Id="rId168" Type="http://schemas.openxmlformats.org/officeDocument/2006/relationships/hyperlink" Target="https://www.texasnaturalsupply.com/Cream-Lotion-Base-2-Extra-Moisturizing-p/clxm-bs.htm" TargetMode="External"/><Relationship Id="rId169" Type="http://schemas.openxmlformats.org/officeDocument/2006/relationships/hyperlink" Target="https://www.texasnaturalsupply.com/Cream-Lotion-Base-3-Nut-Free-p/clnf-bs.htm" TargetMode="External"/><Relationship Id="rId170" Type="http://schemas.openxmlformats.org/officeDocument/2006/relationships/hyperlink" Target="https://www.texasnaturalsupply.com/Cream-Lotion-Base-4-Aloe-Free-All-Natural-p/clfr-bs.htm" TargetMode="External"/><Relationship Id="rId171" Type="http://schemas.openxmlformats.org/officeDocument/2006/relationships/hyperlink" Target="https://www.texasnaturalsupply.com/Cream-Lotion-Base-5-Palm-Free-All-Natural-p/clpf-bs.htm" TargetMode="External"/><Relationship Id="rId172" Type="http://schemas.openxmlformats.org/officeDocument/2006/relationships/hyperlink" Target="https://www.texasnaturalsupply.com/Creme-Base-Coconut-Invasion-p/lcdl-bs.htm" TargetMode="External"/><Relationship Id="rId173" Type="http://schemas.openxmlformats.org/officeDocument/2006/relationships/hyperlink" Target="https://www.texasnaturalsupply.com/Goat-Milk-Cream-Citrus-Butter-Blend-p/gmccbb-bs.htm" TargetMode="External"/><Relationship Id="rId174" Type="http://schemas.openxmlformats.org/officeDocument/2006/relationships/hyperlink" Target="https://www.texasnaturalsupply.com/Goat-Milk-Cream-Colloidal-Oatmeal-Honey-p/gmcoh-bs.htm" TargetMode="External"/><Relationship Id="rId175" Type="http://schemas.openxmlformats.org/officeDocument/2006/relationships/hyperlink" Target="https://www.texasnaturalsupply.com/Hemp-Cream-Base-p/hslb-bs.htm" TargetMode="External"/><Relationship Id="rId176" Type="http://schemas.openxmlformats.org/officeDocument/2006/relationships/hyperlink" Target="https://www.texasnaturalsupply.com/Olive-Cream-Base-p/lbol-bs.htm" TargetMode="External"/><Relationship Id="rId177" Type="http://schemas.openxmlformats.org/officeDocument/2006/relationships/hyperlink" Target="https://www.texasnaturalsupply.com/Shea-Aloe-Cream-Base-Shealoe--p/slls-bs.htm" TargetMode="External"/><Relationship Id="rId178" Type="http://schemas.openxmlformats.org/officeDocument/2006/relationships/hyperlink" Target="https://www.ingredientstodiefor.com/item/PhytoNatural_Cream/1853/" TargetMode="External"/><Relationship Id="rId179" Type="http://schemas.openxmlformats.org/officeDocument/2006/relationships/hyperlink" Target="https://www.makingcosmetics.com/BAS-VITCCR-01.html" TargetMode="External"/><Relationship Id="rId180" Type="http://schemas.openxmlformats.org/officeDocument/2006/relationships/hyperlink" Target="https://www.pravadabeautylabs.com/products/centella-nourishing-cream" TargetMode="External"/><Relationship Id="rId181" Type="http://schemas.openxmlformats.org/officeDocument/2006/relationships/hyperlink" Target="https://www.butterdepot.com/products/body-butter-2-0-white-label-ready-1-gallon-bulk" TargetMode="External"/><Relationship Id="rId182" Type="http://schemas.openxmlformats.org/officeDocument/2006/relationships/hyperlink" Target="https://www.texasnaturalsupply.com/Shea-Aloe-Whipped-Emulsion-All-Natural-p/shlw-bs.htm" TargetMode="External"/><Relationship Id="rId183" Type="http://schemas.openxmlformats.org/officeDocument/2006/relationships/hyperlink" Target="https://www.makingcosmetics.com/BAS-COCR-01.html" TargetMode="External"/><Relationship Id="rId184" Type="http://schemas.openxmlformats.org/officeDocument/2006/relationships/hyperlink" Target="https://enviilabs.com/ultra-hydrating-moisturizing-cream-gallon" TargetMode="External"/><Relationship Id="rId185" Type="http://schemas.openxmlformats.org/officeDocument/2006/relationships/hyperlink" Target="https://www.makingcosmetics.com/BAS-SHEABUTCR-01.html" TargetMode="External"/><Relationship Id="rId186" Type="http://schemas.openxmlformats.org/officeDocument/2006/relationships/hyperlink" Target="https://www.makingcosmetics.com/BAS-CREAM-01.html" TargetMode="External"/><Relationship Id="rId187" Type="http://schemas.openxmlformats.org/officeDocument/2006/relationships/hyperlink" Target="https://nourishusnaturals.com/products/coq10-hydrating-cream-to-gel" TargetMode="External"/><Relationship Id="rId188" Type="http://schemas.openxmlformats.org/officeDocument/2006/relationships/hyperlink" Target="https://www.pravadabeautylabs.com/products/oat-centella-soothing-gel-cream" TargetMode="External"/><Relationship Id="rId189" Type="http://schemas.openxmlformats.org/officeDocument/2006/relationships/hyperlink" Target="https://www.makingcosmetics.com/BAS-SLKC-01.html" TargetMode="External"/><Relationship Id="rId190" Type="http://schemas.openxmlformats.org/officeDocument/2006/relationships/hyperlink" Target="https://www.makingcosmetics.com/BAS-BOBUTCRM-01.html" TargetMode="External"/><Relationship Id="rId191" Type="http://schemas.openxmlformats.org/officeDocument/2006/relationships/hyperlink" Target="https://www.ingredientstodiefor.com/item/Stri_X_Reconstructor_Base_/1226/" TargetMode="External"/><Relationship Id="rId192" Type="http://schemas.openxmlformats.org/officeDocument/2006/relationships/hyperlink" Target="https://www.makingcosmetics.com/BAS-ANOX-01.html" TargetMode="External"/><Relationship Id="rId193" Type="http://schemas.openxmlformats.org/officeDocument/2006/relationships/hyperlink" Target="https://www.makingcosmetics.com/BAS-CREAM-02.html" TargetMode="External"/><Relationship Id="rId194" Type="http://schemas.openxmlformats.org/officeDocument/2006/relationships/hyperlink" Target="https://www.wholesalesuppliesplus.com/products/gentle-face-baby-cream" TargetMode="External"/><Relationship Id="rId195" Type="http://schemas.openxmlformats.org/officeDocument/2006/relationships/hyperlink" Target="https://www.rainshadowlabs.com/products/60167" TargetMode="External"/><Relationship Id="rId196" Type="http://schemas.openxmlformats.org/officeDocument/2006/relationships/hyperlink" Target="https://organic-creations.com/product/facial-cream-unscented-base/" TargetMode="External"/><Relationship Id="rId197" Type="http://schemas.openxmlformats.org/officeDocument/2006/relationships/hyperlink" Target="https://essentialsbycatalina.com/product/facial-moisturizer-base-oily-to-normal-skin/" TargetMode="External"/><Relationship Id="rId198" Type="http://schemas.openxmlformats.org/officeDocument/2006/relationships/hyperlink" Target="https://www.brambleberry.com/shop-by-product/bases/lotion/facial-lotion-base/V900162.html" TargetMode="External"/><Relationship Id="rId199" Type="http://schemas.openxmlformats.org/officeDocument/2006/relationships/hyperlink" Target="https://www.ingredientstodiefor.com/item/Advanced_Emollience/1915/" TargetMode="External"/><Relationship Id="rId200" Type="http://schemas.openxmlformats.org/officeDocument/2006/relationships/hyperlink" Target="https://essentialsbycatalina.com/product/glycolic-acid-face-cream-base/" TargetMode="External"/><Relationship Id="rId201" Type="http://schemas.openxmlformats.org/officeDocument/2006/relationships/hyperlink" Target="https://bulkskincare.com/products/product-p-78fcog-htm/" TargetMode="External"/><Relationship Id="rId202" Type="http://schemas.openxmlformats.org/officeDocument/2006/relationships/hyperlink" Target="https://wholesalenaturalbodycare.com/products/sensitive-to-normal-facial-moisturizer-unscented" TargetMode="External"/><Relationship Id="rId203" Type="http://schemas.openxmlformats.org/officeDocument/2006/relationships/hyperlink" Target="https://wholesalenaturalbodycare.com/products/essential-base-anti-aging-face-cream" TargetMode="External"/><Relationship Id="rId204" Type="http://schemas.openxmlformats.org/officeDocument/2006/relationships/hyperlink" Target="https://essentialsbycatalina.com/product/facial-moisturizer-base-dry-to-normal-skin/" TargetMode="External"/><Relationship Id="rId205" Type="http://schemas.openxmlformats.org/officeDocument/2006/relationships/hyperlink" Target="https://nourishusnaturals.com/products/clarifying-facial-serum" TargetMode="External"/><Relationship Id="rId206" Type="http://schemas.openxmlformats.org/officeDocument/2006/relationships/hyperlink" Target="https://www.ingredientstodiefor.com/item/AHA_Skin_Rejuvenating_Lotion_For_Face_Body/98/" TargetMode="External"/><Relationship Id="rId207" Type="http://schemas.openxmlformats.org/officeDocument/2006/relationships/hyperlink" Target="https://www.texasnaturalsupply.com/Facial-Serum-All-Natural-p/fs8-bs.htm" TargetMode="External"/><Relationship Id="rId208" Type="http://schemas.openxmlformats.org/officeDocument/2006/relationships/hyperlink" Target="https://www.texasnaturalsupply.com/Facial-Serum-Boost-Brighten-Bakuchiol-p/fsbb3b-bs.htm" TargetMode="External"/><Relationship Id="rId209" Type="http://schemas.openxmlformats.org/officeDocument/2006/relationships/hyperlink" Target="https://www.texasnaturalsupply.com/Facial-Serum-Boost-Brighten-p/fsbb-bs.htm" TargetMode="External"/><Relationship Id="rId210" Type="http://schemas.openxmlformats.org/officeDocument/2006/relationships/hyperlink" Target="https://www.texasnaturalsupply.com/Facial-Serum-CoQ10-p/fsbb6-bs.htm" TargetMode="External"/><Relationship Id="rId211" Type="http://schemas.openxmlformats.org/officeDocument/2006/relationships/hyperlink" Target="https://www.texasnaturalsupply.com/Facial-Serum-Cucumber-Bamboo-p/fscb-bs.htm" TargetMode="External"/><Relationship Id="rId212" Type="http://schemas.openxmlformats.org/officeDocument/2006/relationships/hyperlink" Target="https://www.texasnaturalsupply.com/Facial-Serum-Deep-Hydration-p/fsdh-bs.htm" TargetMode="External"/><Relationship Id="rId213" Type="http://schemas.openxmlformats.org/officeDocument/2006/relationships/hyperlink" Target="https://www.texasnaturalsupply.com/Facial-Serum-Illuminating-p/fsbb4-bs.htm" TargetMode="External"/><Relationship Id="rId214" Type="http://schemas.openxmlformats.org/officeDocument/2006/relationships/hyperlink" Target="https://www.texasnaturalsupply.com/Facial-Serum-Lycopene-p/fsbb5-bs.htm" TargetMode="External"/><Relationship Id="rId215" Type="http://schemas.openxmlformats.org/officeDocument/2006/relationships/hyperlink" Target="https://www.texasnaturalsupply.com/Facial-Serum-PS-p/fs9-bs.htm" TargetMode="External"/><Relationship Id="rId216" Type="http://schemas.openxmlformats.org/officeDocument/2006/relationships/hyperlink" Target="https://www.texasnaturalsupply.com/Facial-Serum-Pomegranate-p/posr-bs.htm" TargetMode="External"/><Relationship Id="rId217" Type="http://schemas.openxmlformats.org/officeDocument/2006/relationships/hyperlink" Target="https://www.texasnaturalsupply.com/Facial-Serum-Bakuchiol-Retinol-p/fs10-bs.htm" TargetMode="External"/><Relationship Id="rId218" Type="http://schemas.openxmlformats.org/officeDocument/2006/relationships/hyperlink" Target="https://www.texasnaturalsupply.com/Facial-Serum-DMAE-p/fs7-bs.htm" TargetMode="External"/><Relationship Id="rId219" Type="http://schemas.openxmlformats.org/officeDocument/2006/relationships/hyperlink" Target="https://essentialsbycatalina.com/product/hyaluronic-acid-gel-cream-base/" TargetMode="External"/><Relationship Id="rId220" Type="http://schemas.openxmlformats.org/officeDocument/2006/relationships/hyperlink" Target="https://organic-creations.com/product/facial-serum-hydrating-lifting/" TargetMode="External"/><Relationship Id="rId221" Type="http://schemas.openxmlformats.org/officeDocument/2006/relationships/hyperlink" Target="https://naturalwholesale.com/product/hyaluronic-acid-face-eye-serum/" TargetMode="External"/><Relationship Id="rId222" Type="http://schemas.openxmlformats.org/officeDocument/2006/relationships/hyperlink" Target="https://www.texasnaturalsupply.com/Facial-Mosturizer-All-Skin-Types-p/fmast-bs.htm" TargetMode="External"/><Relationship Id="rId223" Type="http://schemas.openxmlformats.org/officeDocument/2006/relationships/hyperlink" Target="https://www.texasnaturalsupply.com/Facial-Mosturizer-Extra-Moisturizing-p/fmem-bs.htm" TargetMode="External"/><Relationship Id="rId224" Type="http://schemas.openxmlformats.org/officeDocument/2006/relationships/hyperlink" Target="https://www.ingredientstodiefor.com/item/AHA_Skin_Rejuvenating_Lotion_For_Face_Body_10_Lactic_Acid/1000/" TargetMode="External"/><Relationship Id="rId225" Type="http://schemas.openxmlformats.org/officeDocument/2006/relationships/hyperlink" Target="https://www.ingredientstodiefor.com/item/AHA_Skin_Rejuvenating_Lotion_For_Face_Body_12_Lactic_Acid/1356/" TargetMode="External"/><Relationship Id="rId226" Type="http://schemas.openxmlformats.org/officeDocument/2006/relationships/hyperlink" Target="https://naturalwholesale.com/product/daily-moisture-face-cream-base/" TargetMode="External"/><Relationship Id="rId227" Type="http://schemas.openxmlformats.org/officeDocument/2006/relationships/hyperlink" Target="https://naturalwholesale.com/product/rejuvenating-face-serum/" TargetMode="External"/><Relationship Id="rId228" Type="http://schemas.openxmlformats.org/officeDocument/2006/relationships/hyperlink" Target="https://www.bulkapothecary.com/unscented-advanced-therapy-collagen-cream-base/" TargetMode="External"/><Relationship Id="rId229" Type="http://schemas.openxmlformats.org/officeDocument/2006/relationships/hyperlink" Target="https://www.bulkapothecary.com/unscented-advanced-therapy-facial-moisturizer-base/" TargetMode="External"/><Relationship Id="rId230" Type="http://schemas.openxmlformats.org/officeDocument/2006/relationships/hyperlink" Target="https://www.makingcosmetics.com/BAS-FRACCR-01.html" TargetMode="External"/><Relationship Id="rId231" Type="http://schemas.openxmlformats.org/officeDocument/2006/relationships/hyperlink" Target="https://www.bulkapothecary.com/unscented-advanced-therapy-deep-moisture-night-cream-base/" TargetMode="External"/><Relationship Id="rId232" Type="http://schemas.openxmlformats.org/officeDocument/2006/relationships/hyperlink" Target="https://www.texasnaturalsupply.com/Facial-Cream-p/facr-bs.htm" TargetMode="External"/><Relationship Id="rId233" Type="http://schemas.openxmlformats.org/officeDocument/2006/relationships/hyperlink" Target="https://nourishusnaturals.com/products/niacinamide-serum" TargetMode="External"/><Relationship Id="rId234" Type="http://schemas.openxmlformats.org/officeDocument/2006/relationships/hyperlink" Target="https://www.texasnaturalsupply.com/Anti-Fatigue-Under-Eye-Cream-Cucumber-p/afuecc-bs.htm" TargetMode="External"/><Relationship Id="rId235" Type="http://schemas.openxmlformats.org/officeDocument/2006/relationships/hyperlink" Target="https://nourishusnaturals.com/products/clarifying-facial-moisturizer" TargetMode="External"/><Relationship Id="rId236" Type="http://schemas.openxmlformats.org/officeDocument/2006/relationships/hyperlink" Target="https://www.makingcosmetics.com/BAS-VITAM-01.html" TargetMode="External"/><Relationship Id="rId237" Type="http://schemas.openxmlformats.org/officeDocument/2006/relationships/hyperlink" Target="https://www.makingcosmetics.com/BAS-HYDROCR-01.html" TargetMode="External"/><Relationship Id="rId238" Type="http://schemas.openxmlformats.org/officeDocument/2006/relationships/hyperlink" Target="https://www.makingcosmetics.com/BAS-BARRI-01.html" TargetMode="External"/><Relationship Id="rId239" Type="http://schemas.openxmlformats.org/officeDocument/2006/relationships/hyperlink" Target="https://www.ingredientstodiefor.com/item/Acne_Solutions_DermaSilk/777/" TargetMode="External"/><Relationship Id="rId240" Type="http://schemas.openxmlformats.org/officeDocument/2006/relationships/hyperlink" Target="https://www.ingredientstodiefor.com/item/Replenishing_Moisturizer_Anti_Aging_/534/" TargetMode="External"/><Relationship Id="rId241" Type="http://schemas.openxmlformats.org/officeDocument/2006/relationships/hyperlink" Target="https://www.nardosnaturalprivatelabel.com/products/1-gallon-organic-facial-moisturizer" TargetMode="External"/><Relationship Id="rId242" Type="http://schemas.openxmlformats.org/officeDocument/2006/relationships/hyperlink" Target="https://www.nardosnaturalprivatelabel.com/products/1-gallon-moisturizer-bergamot" TargetMode="External"/><Relationship Id="rId243" Type="http://schemas.openxmlformats.org/officeDocument/2006/relationships/hyperlink" Target="https://www.ingredientstodiefor.com/item/Fresh_Face_Natural_AHA_Skin_Renewal_Lotion/1787/" TargetMode="External"/><Relationship Id="rId244" Type="http://schemas.openxmlformats.org/officeDocument/2006/relationships/hyperlink" Target="https://naturalwholesale.com/product/retinol-moisturizer/" TargetMode="External"/><Relationship Id="rId245" Type="http://schemas.openxmlformats.org/officeDocument/2006/relationships/hyperlink" Target="https://enviilabs.com/hydrating-firming-face-moisturizer-w-niacinamide-squalane-gallon" TargetMode="External"/><Relationship Id="rId246" Type="http://schemas.openxmlformats.org/officeDocument/2006/relationships/hyperlink" Target="https://www.makingcosmetics.com/BAS-AAGSDP-01.html" TargetMode="External"/><Relationship Id="rId247" Type="http://schemas.openxmlformats.org/officeDocument/2006/relationships/hyperlink" Target="https://naturalwholesale.com/product/vitamin-c-face-lotion/" TargetMode="External"/><Relationship Id="rId248" Type="http://schemas.openxmlformats.org/officeDocument/2006/relationships/hyperlink" Target="https://www.ingredientstodiefor.com/item/Organicals_Time_Defy_Anti_Aging_Cream/1170/" TargetMode="External"/><Relationship Id="rId249" Type="http://schemas.openxmlformats.org/officeDocument/2006/relationships/hyperlink" Target="https://enviilabs.com/rejuvenating-and-hydrating-face-cream-gallon" TargetMode="External"/><Relationship Id="rId250" Type="http://schemas.openxmlformats.org/officeDocument/2006/relationships/hyperlink" Target="https://www.makingcosmetics.com/BAS-EYE-01.html" TargetMode="External"/><Relationship Id="rId251" Type="http://schemas.openxmlformats.org/officeDocument/2006/relationships/hyperlink" Target="https://www.ingredientstodiefor.com/item/OleAveena_Skin_Soothing_Creme/1326/" TargetMode="External"/><Relationship Id="rId252" Type="http://schemas.openxmlformats.org/officeDocument/2006/relationships/hyperlink" Target="https://www.ingredientstodiefor.com/item/Dry_Skin_Therapy_Intense_Hydration_Cream/902/" TargetMode="External"/><Relationship Id="rId253" Type="http://schemas.openxmlformats.org/officeDocument/2006/relationships/hyperlink" Target="https://www.ingredientstodiefor.com/item/Vital_Night_Repair_GSB/1413/" TargetMode="External"/><Relationship Id="rId254" Type="http://schemas.openxmlformats.org/officeDocument/2006/relationships/hyperlink" Target="https://www.ingredientstodiefor.com/item/Replenishing_Moisturizer_GSB_Anti_Aging_/1151/" TargetMode="External"/><Relationship Id="rId255" Type="http://schemas.openxmlformats.org/officeDocument/2006/relationships/hyperlink" Target="https://nourishusnaturals.com/products/equalizer-facial-serum" TargetMode="External"/><Relationship Id="rId256" Type="http://schemas.openxmlformats.org/officeDocument/2006/relationships/hyperlink" Target="https://www.ingredientstodiefor.com/item/Zinc_Oxide_Day_Cream/1283/" TargetMode="External"/><Relationship Id="rId257" Type="http://schemas.openxmlformats.org/officeDocument/2006/relationships/hyperlink" Target="https://www.texasnaturalsupply.com/Age-Defying-Complex-p/agdc-bs.htm" TargetMode="External"/><Relationship Id="rId258" Type="http://schemas.openxmlformats.org/officeDocument/2006/relationships/hyperlink" Target="https://www.ingredientstodiefor.com/item/Acne_Solutions_Anti_Aging_Cream/1092/" TargetMode="External"/><Relationship Id="rId259" Type="http://schemas.openxmlformats.org/officeDocument/2006/relationships/hyperlink" Target="https://www.ingredientstodiefor.com/item/Pore_Minimizing_Cream/1560/" TargetMode="External"/><Relationship Id="rId260" Type="http://schemas.openxmlformats.org/officeDocument/2006/relationships/hyperlink" Target="https://www.ingredientstodiefor.com/item/Vital_Night_Repair/758/" TargetMode="External"/><Relationship Id="rId261" Type="http://schemas.openxmlformats.org/officeDocument/2006/relationships/hyperlink" Target="https://www.ingredientstodiefor.com/item/Revital_Eyez_WDCP_GSB/1176/" TargetMode="External"/><Relationship Id="rId262" Type="http://schemas.openxmlformats.org/officeDocument/2006/relationships/hyperlink" Target="https://www.ingredientstodiefor.com/item/Revital_Eyez_WDCP/201/" TargetMode="External"/><Relationship Id="rId263" Type="http://schemas.openxmlformats.org/officeDocument/2006/relationships/hyperlink" Target="https://www.ingredientstodiefor.com/item/DermaLight_Skin_Lightening_Cream/1453/" TargetMode="External"/><Relationship Id="rId264" Type="http://schemas.openxmlformats.org/officeDocument/2006/relationships/hyperlink" Target="https://www.wholesalesuppliesplus.com/products/gentle-face-baby-cream-50-gallon-drum" TargetMode="External"/><Relationship Id="rId265" Type="http://schemas.openxmlformats.org/officeDocument/2006/relationships/hyperlink" Target="https://www.ingredientstodiefor.com/item/Nutrience_Night_Cream/1177/" TargetMode="External"/><Relationship Id="rId266" Type="http://schemas.openxmlformats.org/officeDocument/2006/relationships/hyperlink" Target="https://www.ingredientstodiefor.com/item/Revital_Eyez_P/439/" TargetMode="External"/><Relationship Id="rId267" Type="http://schemas.openxmlformats.org/officeDocument/2006/relationships/hyperlink" Target="https://www.ingredientstodiefor.com/item/Revital_Eyez_P_GSB/2097/" TargetMode="External"/><Relationship Id="rId268" Type="http://schemas.openxmlformats.org/officeDocument/2006/relationships/hyperlink" Target="https://www.makingcosmetics.com/BAS-FACISERUM-01.html" TargetMode="External"/><Relationship Id="rId269" Type="http://schemas.openxmlformats.org/officeDocument/2006/relationships/hyperlink" Target="https://www.texasnaturalsupply.com/Gel-Base-All-Natural-p/glbs-bs.htm" TargetMode="External"/><Relationship Id="rId270" Type="http://schemas.openxmlformats.org/officeDocument/2006/relationships/hyperlink" Target="https://organic-creations.com/product/aloe-vera-gel/" TargetMode="External"/><Relationship Id="rId271" Type="http://schemas.openxmlformats.org/officeDocument/2006/relationships/hyperlink" Target="https://www.rainshadowlabs.com/products/aloe-vera-gel" TargetMode="External"/><Relationship Id="rId272" Type="http://schemas.openxmlformats.org/officeDocument/2006/relationships/hyperlink" Target="https://www.wholesalesuppliesplus.com/products/aloe-vera-gel" TargetMode="External"/><Relationship Id="rId273" Type="http://schemas.openxmlformats.org/officeDocument/2006/relationships/hyperlink" Target="https://nourishusnaturals.com/products/aloe-gel" TargetMode="External"/><Relationship Id="rId274" Type="http://schemas.openxmlformats.org/officeDocument/2006/relationships/hyperlink" Target="https://essentialsbycatalina.com/product/aloe-gel-base/" TargetMode="External"/><Relationship Id="rId275" Type="http://schemas.openxmlformats.org/officeDocument/2006/relationships/hyperlink" Target="https://wholesalenaturalbodycare.com/products/aloe-vera-gel-organic-paraben-free-regular" TargetMode="External"/><Relationship Id="rId276" Type="http://schemas.openxmlformats.org/officeDocument/2006/relationships/hyperlink" Target="https://www.rainshadowlabs.com/products/60461" TargetMode="External"/><Relationship Id="rId277" Type="http://schemas.openxmlformats.org/officeDocument/2006/relationships/hyperlink" Target="https://shayandcompany.com/product/aloe-vera-gel-base-made-with-organic-aloe/" TargetMode="External"/><Relationship Id="rId278" Type="http://schemas.openxmlformats.org/officeDocument/2006/relationships/hyperlink" Target="https://nourishusnaturals.com/products/simple-aloe-gel" TargetMode="External"/><Relationship Id="rId279" Type="http://schemas.openxmlformats.org/officeDocument/2006/relationships/hyperlink" Target="https://www.rainshadowlabs.com/products/60373" TargetMode="External"/><Relationship Id="rId280" Type="http://schemas.openxmlformats.org/officeDocument/2006/relationships/hyperlink" Target="https://nourishusnaturals.com/products/simple-cucumber-cranberry-gel" TargetMode="External"/><Relationship Id="rId281" Type="http://schemas.openxmlformats.org/officeDocument/2006/relationships/hyperlink" Target="https://essentialsbycatalina.com/product/aftershave-gel-base/" TargetMode="External"/><Relationship Id="rId282" Type="http://schemas.openxmlformats.org/officeDocument/2006/relationships/hyperlink" Target="https://www.ingredientstodiefor.com/item/Deep_Moisture_Body_Gel/1284/" TargetMode="External"/><Relationship Id="rId283" Type="http://schemas.openxmlformats.org/officeDocument/2006/relationships/hyperlink" Target="https://www.ingredientstodiefor.com/item/Aloe_Vera_Gel_Organic/1279/" TargetMode="External"/><Relationship Id="rId284" Type="http://schemas.openxmlformats.org/officeDocument/2006/relationships/hyperlink" Target="https://www.lotioncrafter.com/products/aloethix" TargetMode="External"/><Relationship Id="rId285" Type="http://schemas.openxmlformats.org/officeDocument/2006/relationships/hyperlink" Target="https://wholesalenaturalbodycare.com/products/aloe-vera-asilba-gel" TargetMode="External"/><Relationship Id="rId286" Type="http://schemas.openxmlformats.org/officeDocument/2006/relationships/hyperlink" Target="https://aromaland.com/bath-and-body/aloe-vera-gel/aloe-vera-gel/" TargetMode="External"/><Relationship Id="rId287" Type="http://schemas.openxmlformats.org/officeDocument/2006/relationships/hyperlink" Target="https://www.pravadabeautylabs.com/products/aloe-cooling-gel" TargetMode="External"/><Relationship Id="rId288" Type="http://schemas.openxmlformats.org/officeDocument/2006/relationships/hyperlink" Target="https://www.makingcosmetics.com/BAS-NATGE-01.html" TargetMode="External"/><Relationship Id="rId289" Type="http://schemas.openxmlformats.org/officeDocument/2006/relationships/hyperlink" Target="https://mountainroseherbs.com/aloe-vera-gel" TargetMode="External"/><Relationship Id="rId290" Type="http://schemas.openxmlformats.org/officeDocument/2006/relationships/hyperlink" Target="https://www.planttherapy.com/products/aloe-vera-jelly-1-gallon" TargetMode="External"/><Relationship Id="rId291" Type="http://schemas.openxmlformats.org/officeDocument/2006/relationships/hyperlink" Target="https://wholesalenaturalbodycare.com/products/aloe-vera-gel" TargetMode="External"/><Relationship Id="rId292" Type="http://schemas.openxmlformats.org/officeDocument/2006/relationships/hyperlink" Target="https://www.texasnaturalsupply.com/Aloe-Vera-Whole-Leaf-Gel-Base-All-Natural-p/avwl-bs.htm" TargetMode="External"/><Relationship Id="rId293" Type="http://schemas.openxmlformats.org/officeDocument/2006/relationships/hyperlink" Target="https://www.texasnaturalsupply.com/After-Sun-Moisturizer-Gel-Base-All-Natural-p/afmg-bs.htm" TargetMode="External"/><Relationship Id="rId294" Type="http://schemas.openxmlformats.org/officeDocument/2006/relationships/hyperlink" Target="https://www.texasnaturalsupply.com/Anti-Fatigue-Under-Eye-Gel-Base-p/afueg-bs.htm" TargetMode="External"/><Relationship Id="rId295" Type="http://schemas.openxmlformats.org/officeDocument/2006/relationships/hyperlink" Target="https://www.texasnaturalsupply.com/CoQ10-Gel-Base-All-Natural-p/coq10-bs.htm" TargetMode="External"/><Relationship Id="rId296" Type="http://schemas.openxmlformats.org/officeDocument/2006/relationships/hyperlink" Target="https://www.texasnaturalsupply.com/Cucumber-Gel-Base-All-Natural-p/cucub-bs.htm" TargetMode="External"/><Relationship Id="rId297" Type="http://schemas.openxmlformats.org/officeDocument/2006/relationships/hyperlink" Target="https://www.texasnaturalsupply.com/Lavender-Gel-Base-All-Natural-p/lavd-bs.htm" TargetMode="External"/><Relationship Id="rId298" Type="http://schemas.openxmlformats.org/officeDocument/2006/relationships/hyperlink" Target="https://www.texasnaturalsupply.com/Pomegranate-Gel-Base-All-Natural-p/pomeg-bs.htm" TargetMode="External"/><Relationship Id="rId299" Type="http://schemas.openxmlformats.org/officeDocument/2006/relationships/hyperlink" Target="https://www.nardosnaturalprivatelabel.com/products/1-gallon-aloe-vera-gel" TargetMode="External"/><Relationship Id="rId300" Type="http://schemas.openxmlformats.org/officeDocument/2006/relationships/hyperlink" Target="https://www.texasnaturalsupply.com/Arnica-Gel-p/arng-bs.htm" TargetMode="External"/><Relationship Id="rId301" Type="http://schemas.openxmlformats.org/officeDocument/2006/relationships/hyperlink" Target="https://www.pravadabeautylabs.com/products/agave-stem-cell-hydro-gel" TargetMode="External"/><Relationship Id="rId302" Type="http://schemas.openxmlformats.org/officeDocument/2006/relationships/hyperlink" Target="https://www.wholesalesuppliesplus.com/products/aloe-vera-gel-50-gallon-drum" TargetMode="External"/><Relationship Id="rId303" Type="http://schemas.openxmlformats.org/officeDocument/2006/relationships/hyperlink" Target="https://www.brambleberry.com/shop-by-product/bases/body-care/hyaluronic-serum-base/V900181.html" TargetMode="External"/><Relationship Id="rId304" Type="http://schemas.openxmlformats.org/officeDocument/2006/relationships/hyperlink" Target="https://www.brambleberry.com/shop-by-product/bases/body-care/b3-and-hyaluronic-serum-base/V900184.html" TargetMode="External"/><Relationship Id="rId305" Type="http://schemas.openxmlformats.org/officeDocument/2006/relationships/hyperlink" Target="https://wholesalenaturalbodycare.com/products/hyaluronic-serum" TargetMode="External"/><Relationship Id="rId306" Type="http://schemas.openxmlformats.org/officeDocument/2006/relationships/hyperlink" Target="https://www.rainshadowlabs.com/products/60285" TargetMode="External"/><Relationship Id="rId307" Type="http://schemas.openxmlformats.org/officeDocument/2006/relationships/hyperlink" Target="https://naturalwholesale.com/product/vitamin-c-serum-for-face/" TargetMode="External"/><Relationship Id="rId308" Type="http://schemas.openxmlformats.org/officeDocument/2006/relationships/hyperlink" Target="https://naturalwholesale.com/product/kojic-acid-hyaluronic-acid-brightening-serum/" TargetMode="External"/><Relationship Id="rId309" Type="http://schemas.openxmlformats.org/officeDocument/2006/relationships/hyperlink" Target="https://www.makingcosmetics.com/BAS-SERUM-01.html" TargetMode="External"/><Relationship Id="rId310" Type="http://schemas.openxmlformats.org/officeDocument/2006/relationships/hyperlink" Target="https://naturalwholesale.com/product/retinol-serum/" TargetMode="External"/><Relationship Id="rId311" Type="http://schemas.openxmlformats.org/officeDocument/2006/relationships/hyperlink" Target="https://www.nardosnaturalprivatelabel.com/products/1-gallon-hyaluronic-acid-serum" TargetMode="External"/><Relationship Id="rId312" Type="http://schemas.openxmlformats.org/officeDocument/2006/relationships/hyperlink" Target="https://www.pravadabeautylabs.com/products/niacinamide-complexion-prep-serum" TargetMode="External"/><Relationship Id="rId313" Type="http://schemas.openxmlformats.org/officeDocument/2006/relationships/hyperlink" Target="https://www.texasnaturalsupply.com/Pro-Vitamin-B3-Niacinamide-5-Serum-p/pvbns-bs.htm" TargetMode="External"/><Relationship Id="rId314" Type="http://schemas.openxmlformats.org/officeDocument/2006/relationships/hyperlink" Target="https://www.makingcosmetics.com/BAS-VITASERUM-01.html" TargetMode="External"/><Relationship Id="rId315" Type="http://schemas.openxmlformats.org/officeDocument/2006/relationships/hyperlink" Target="https://wholesalenaturalbodycare.com/products/green-tea-hyaluronic-serum-yields-175-240-16-oz" TargetMode="External"/><Relationship Id="rId316" Type="http://schemas.openxmlformats.org/officeDocument/2006/relationships/hyperlink" Target="https://www.texasnaturalsupply.com/Renewal-Serum-All-Natural-p/rnws-bs.htm" TargetMode="External"/><Relationship Id="rId317" Type="http://schemas.openxmlformats.org/officeDocument/2006/relationships/hyperlink" Target="https://www.ingredientstodiefor.com/item/Super_Light_Refining_Serum/1045/" TargetMode="External"/><Relationship Id="rId318" Type="http://schemas.openxmlformats.org/officeDocument/2006/relationships/hyperlink" Target="https://www.ingredientstodiefor.com/item/Skin_Tightening_Serum/1053/" TargetMode="External"/><Relationship Id="rId319" Type="http://schemas.openxmlformats.org/officeDocument/2006/relationships/hyperlink" Target="https://www.ingredientstodiefor.com/item/CE_CoQ10_Anti_Oxidant_Serum/1030/" TargetMode="External"/><Relationship Id="rId320" Type="http://schemas.openxmlformats.org/officeDocument/2006/relationships/hyperlink" Target="https://www.texasnaturalsupply.com/Vitamin-C-Serum-10--p/vtcg-bs.htm" TargetMode="External"/><Relationship Id="rId321" Type="http://schemas.openxmlformats.org/officeDocument/2006/relationships/hyperlink" Target="https://www.ingredientstodiefor.com/item/DermaLight_Spot_Correcting_Serum_H/1037/" TargetMode="External"/><Relationship Id="rId322" Type="http://schemas.openxmlformats.org/officeDocument/2006/relationships/hyperlink" Target="https://www.ingredientstodiefor.com/item/AnnihiLine_Wrinkle_Refining_Serum/1160/" TargetMode="External"/><Relationship Id="rId323" Type="http://schemas.openxmlformats.org/officeDocument/2006/relationships/hyperlink" Target="https://www.ingredientstodiefor.com/item/Pore_Minimizing_Skin_Corrector_Serum/1557/" TargetMode="External"/><Relationship Id="rId324" Type="http://schemas.openxmlformats.org/officeDocument/2006/relationships/hyperlink" Target="https://www.ingredientstodiefor.com/item/Skin_Clarifying_Serum_Blemish_Corrector/1201/" TargetMode="External"/><Relationship Id="rId325" Type="http://schemas.openxmlformats.org/officeDocument/2006/relationships/hyperlink" Target="https://www.ingredientstodiefor.com/item/Revital_Eyez_Serum/1166/" TargetMode="External"/><Relationship Id="rId326" Type="http://schemas.openxmlformats.org/officeDocument/2006/relationships/hyperlink" Target="https://www.ingredientstodiefor.com/item/Hyaluronic_Hydrating_Serum/1172/" TargetMode="External"/><Relationship Id="rId327" Type="http://schemas.openxmlformats.org/officeDocument/2006/relationships/hyperlink" Target="https://www.texasnaturalsupply.com/Hyaluronic-Max-Hydration-Serum-p/hamh-bs.htm" TargetMode="External"/><Relationship Id="rId328" Type="http://schemas.openxmlformats.org/officeDocument/2006/relationships/hyperlink" Target="https://wholesalenaturalbodycare.com/products/natural-serum-base" TargetMode="External"/><Relationship Id="rId329" Type="http://schemas.openxmlformats.org/officeDocument/2006/relationships/hyperlink" Target="https://www.ingredientstodiefor.com/item/Organicals_Time_Defy_Anti_Aging_MultiLamellar_Ceramide_Serum/76/" TargetMode="External"/><Relationship Id="rId330" Type="http://schemas.openxmlformats.org/officeDocument/2006/relationships/hyperlink" Target="https://www.texasnaturalsupply.com/Olive-Squalane-Anti-Aging-Serum-p/saas-bs.htm" TargetMode="External"/><Relationship Id="rId331" Type="http://schemas.openxmlformats.org/officeDocument/2006/relationships/drawing" Target="../drawings/drawing1.xml"/>
</Relationships>
</file>

<file path=xl/worksheets/_rels/sheet8.xml.rels><?xml version="1.0" encoding="UTF-8"?>
<Relationships xmlns="http://schemas.openxmlformats.org/package/2006/relationships"><Relationship Id="rId1" Type="http://schemas.openxmlformats.org/officeDocument/2006/relationships/hyperlink" Target="https://wholesalebotanics.com/products/abyssinian-oil" TargetMode="External"/><Relationship Id="rId2" Type="http://schemas.openxmlformats.org/officeDocument/2006/relationships/hyperlink" Target="https://wholesalebotanics.com/products/acai-oil" TargetMode="External"/><Relationship Id="rId3" Type="http://schemas.openxmlformats.org/officeDocument/2006/relationships/hyperlink" Target="https://wholesalebotanics.com/products/aloe-vera-oil" TargetMode="External"/><Relationship Id="rId4" Type="http://schemas.openxmlformats.org/officeDocument/2006/relationships/hyperlink" Target="https://wholesalebotanics.com/products/amaranth-oil" TargetMode="External"/><Relationship Id="rId5" Type="http://schemas.openxmlformats.org/officeDocument/2006/relationships/hyperlink" Target="https://wholesalebotanics.com/products/amla-oil" TargetMode="External"/><Relationship Id="rId6" Type="http://schemas.openxmlformats.org/officeDocument/2006/relationships/hyperlink" Target="https://wholesalebotanics.com/products/apple-oil" TargetMode="External"/><Relationship Id="rId7" Type="http://schemas.openxmlformats.org/officeDocument/2006/relationships/hyperlink" Target="https://wholesalebotanics.com/products/apricot-kernel-oil" TargetMode="External"/><Relationship Id="rId8" Type="http://schemas.openxmlformats.org/officeDocument/2006/relationships/hyperlink" Target="https://wholesalebotanics.com/products/argan-oil" TargetMode="External"/><Relationship Id="rId9" Type="http://schemas.openxmlformats.org/officeDocument/2006/relationships/hyperlink" Target="https://wholesalebotanics.com/products/avocado-oil" TargetMode="External"/><Relationship Id="rId10" Type="http://schemas.openxmlformats.org/officeDocument/2006/relationships/hyperlink" Target="https://wholesalebotanics.com/products/bakuchi-oil" TargetMode="External"/><Relationship Id="rId11" Type="http://schemas.openxmlformats.org/officeDocument/2006/relationships/hyperlink" Target="https://wholesalebotanics.com/products/banana-seed-oil" TargetMode="External"/><Relationship Id="rId12" Type="http://schemas.openxmlformats.org/officeDocument/2006/relationships/hyperlink" Target="https://wholesalebotanics.com/products/baobab-seed-oil" TargetMode="External"/><Relationship Id="rId13" Type="http://schemas.openxmlformats.org/officeDocument/2006/relationships/hyperlink" Target="https://wholesalebotanics.com/products/batana-oil" TargetMode="External"/><Relationship Id="rId14" Type="http://schemas.openxmlformats.org/officeDocument/2006/relationships/hyperlink" Target="https://wholesalebotanics.com/products/batana-oil" TargetMode="External"/><Relationship Id="rId15" Type="http://schemas.openxmlformats.org/officeDocument/2006/relationships/hyperlink" Target="https://wholesalebotanics.com/products/ben-oil" TargetMode="External"/><Relationship Id="rId16" Type="http://schemas.openxmlformats.org/officeDocument/2006/relationships/hyperlink" Target="https://wholesalebotanics.com/products/black-cumin-seed-oil" TargetMode="External"/><Relationship Id="rId17" Type="http://schemas.openxmlformats.org/officeDocument/2006/relationships/hyperlink" Target="https://wholesalebotanics.com/products/black-currant-seed-oil" TargetMode="External"/><Relationship Id="rId18" Type="http://schemas.openxmlformats.org/officeDocument/2006/relationships/hyperlink" Target="https://wholesalebotanics.com/products/black-seed-oil" TargetMode="External"/><Relationship Id="rId19" Type="http://schemas.openxmlformats.org/officeDocument/2006/relationships/hyperlink" Target="https://wholesalebotanics.com/products/blueberry-oil" TargetMode="External"/><Relationship Id="rId20" Type="http://schemas.openxmlformats.org/officeDocument/2006/relationships/hyperlink" Target="https://wholesalebotanics.com/products/borage-oil" TargetMode="External"/><Relationship Id="rId21" Type="http://schemas.openxmlformats.org/officeDocument/2006/relationships/hyperlink" Target="https://wholesalebotanics.com/products/brahmi-oil" TargetMode="External"/><Relationship Id="rId22" Type="http://schemas.openxmlformats.org/officeDocument/2006/relationships/hyperlink" Target="https://wholesalebotanics.com/products/brazil-nut-oil" TargetMode="External"/><Relationship Id="rId23" Type="http://schemas.openxmlformats.org/officeDocument/2006/relationships/hyperlink" Target="https://wholesalebotanics.com/products/bulk-argan-oil" TargetMode="External"/><Relationship Id="rId24" Type="http://schemas.openxmlformats.org/officeDocument/2006/relationships/hyperlink" Target="https://wholesalebotanics.com/products/bulk-black-seed-oil" TargetMode="External"/><Relationship Id="rId25" Type="http://schemas.openxmlformats.org/officeDocument/2006/relationships/hyperlink" Target="https://wholesalebotanics.com/products/bulk-castor-oil" TargetMode="External"/><Relationship Id="rId26" Type="http://schemas.openxmlformats.org/officeDocument/2006/relationships/hyperlink" Target="https://wholesalebotanics.com/products/bulk-grapeseed-oil" TargetMode="External"/><Relationship Id="rId27" Type="http://schemas.openxmlformats.org/officeDocument/2006/relationships/hyperlink" Target="https://wholesalebotanics.com/products/bulk-jojoba-oil" TargetMode="External"/><Relationship Id="rId28" Type="http://schemas.openxmlformats.org/officeDocument/2006/relationships/hyperlink" Target="https://wholesalebotanics.com/products/bulk-neem-oil" TargetMode="External"/><Relationship Id="rId29" Type="http://schemas.openxmlformats.org/officeDocument/2006/relationships/hyperlink" Target="https://wholesalebotanics.com/products/cacay-oil" TargetMode="External"/><Relationship Id="rId30" Type="http://schemas.openxmlformats.org/officeDocument/2006/relationships/hyperlink" Target="https://wholesalebotanics.com/products/calendula-oil" TargetMode="External"/><Relationship Id="rId31" Type="http://schemas.openxmlformats.org/officeDocument/2006/relationships/hyperlink" Target="https://wholesalebotanics.com/products/camelina-oil" TargetMode="External"/><Relationship Id="rId32" Type="http://schemas.openxmlformats.org/officeDocument/2006/relationships/hyperlink" Target="https://wholesalebotanics.com/products/camellia-seed-oil" TargetMode="External"/><Relationship Id="rId33" Type="http://schemas.openxmlformats.org/officeDocument/2006/relationships/hyperlink" Target="https://wholesalebotanics.com/products/cashew-oil" TargetMode="External"/><Relationship Id="rId34" Type="http://schemas.openxmlformats.org/officeDocument/2006/relationships/hyperlink" Target="https://wholesalebotanics.com/products/castor-oil" TargetMode="External"/><Relationship Id="rId35" Type="http://schemas.openxmlformats.org/officeDocument/2006/relationships/hyperlink" Target="https://wholesalebotanics.com/products/chaulmoogra-oil" TargetMode="External"/><Relationship Id="rId36" Type="http://schemas.openxmlformats.org/officeDocument/2006/relationships/hyperlink" Target="https://wholesalebotanics.com/products/chia-seed-oil" TargetMode="External"/><Relationship Id="rId37" Type="http://schemas.openxmlformats.org/officeDocument/2006/relationships/hyperlink" Target="https://wholesalebotanics.com/products/cocoa-oil" TargetMode="External"/><Relationship Id="rId38" Type="http://schemas.openxmlformats.org/officeDocument/2006/relationships/hyperlink" Target="https://wholesalebotanics.com/products/coconut-oil" TargetMode="External"/><Relationship Id="rId39" Type="http://schemas.openxmlformats.org/officeDocument/2006/relationships/hyperlink" Target="https://wholesalebotanics.com/products/coconut-oil" TargetMode="External"/><Relationship Id="rId40" Type="http://schemas.openxmlformats.org/officeDocument/2006/relationships/hyperlink" Target="https://wholesalebotanics.com/products/cottonseed-oil" TargetMode="External"/><Relationship Id="rId41" Type="http://schemas.openxmlformats.org/officeDocument/2006/relationships/hyperlink" Target="https://wholesalebotanics.com/products/cucumber-seed-oil" TargetMode="External"/><Relationship Id="rId42" Type="http://schemas.openxmlformats.org/officeDocument/2006/relationships/hyperlink" Target="https://wholesalebotanics.com/products/echium-oil" TargetMode="External"/><Relationship Id="rId43" Type="http://schemas.openxmlformats.org/officeDocument/2006/relationships/hyperlink" Target="https://wholesalebotanics.com/products/emu-oil" TargetMode="External"/><Relationship Id="rId44" Type="http://schemas.openxmlformats.org/officeDocument/2006/relationships/hyperlink" Target="https://wholesalebotanics.com/products/evening-primrose-oil" TargetMode="External"/><Relationship Id="rId45" Type="http://schemas.openxmlformats.org/officeDocument/2006/relationships/hyperlink" Target="https://wholesalebotanics.com/products/fenugreek-oil" TargetMode="External"/><Relationship Id="rId46" Type="http://schemas.openxmlformats.org/officeDocument/2006/relationships/hyperlink" Target="https://wholesalebotanics.com/products/flaxseed-oil" TargetMode="External"/><Relationship Id="rId47" Type="http://schemas.openxmlformats.org/officeDocument/2006/relationships/hyperlink" Target="https://wholesalebotanics.com/products/grapeseed-oil" TargetMode="External"/><Relationship Id="rId48" Type="http://schemas.openxmlformats.org/officeDocument/2006/relationships/hyperlink" Target="https://wholesalebotanics.com/products/guava-oil" TargetMode="External"/><Relationship Id="rId49" Type="http://schemas.openxmlformats.org/officeDocument/2006/relationships/hyperlink" Target="https://wholesalebotanics.com/products/hemp-oil" TargetMode="External"/><Relationship Id="rId50" Type="http://schemas.openxmlformats.org/officeDocument/2006/relationships/hyperlink" Target="https://wholesalebotanics.com/products/jojoba-oil" TargetMode="External"/><Relationship Id="rId51" Type="http://schemas.openxmlformats.org/officeDocument/2006/relationships/hyperlink" Target="https://wholesalebotanics.com/products/kalahari-melon-seed-oil" TargetMode="External"/><Relationship Id="rId52" Type="http://schemas.openxmlformats.org/officeDocument/2006/relationships/hyperlink" Target="https://wholesalebotanics.com/products/kalonji-oil" TargetMode="External"/><Relationship Id="rId53" Type="http://schemas.openxmlformats.org/officeDocument/2006/relationships/hyperlink" Target="https://wholesalebotanics.com/products/karanja-oil" TargetMode="External"/><Relationship Id="rId54" Type="http://schemas.openxmlformats.org/officeDocument/2006/relationships/hyperlink" Target="https://wholesalebotanics.com/products/kiwi-seed-oil" TargetMode="External"/><Relationship Id="rId55" Type="http://schemas.openxmlformats.org/officeDocument/2006/relationships/hyperlink" Target="https://wholesalebotanics.com/products/kukui-oil" TargetMode="External"/><Relationship Id="rId56" Type="http://schemas.openxmlformats.org/officeDocument/2006/relationships/hyperlink" Target="https://wholesalebotanics.com/products/kumkumadi-oil" TargetMode="External"/><Relationship Id="rId57" Type="http://schemas.openxmlformats.org/officeDocument/2006/relationships/hyperlink" Target="https://wholesalebotanics.com/products/laurel-berry-oil" TargetMode="External"/><Relationship Id="rId58" Type="http://schemas.openxmlformats.org/officeDocument/2006/relationships/hyperlink" Target="https://wholesalebotanics.com/products/linseed-oil" TargetMode="External"/><Relationship Id="rId59" Type="http://schemas.openxmlformats.org/officeDocument/2006/relationships/hyperlink" Target="https://wholesalebotanics.com/products/macadamia-oil" TargetMode="External"/><Relationship Id="rId60" Type="http://schemas.openxmlformats.org/officeDocument/2006/relationships/hyperlink" Target="https://wholesalebotanics.com/products/marula-oil" TargetMode="External"/><Relationship Id="rId61" Type="http://schemas.openxmlformats.org/officeDocument/2006/relationships/hyperlink" Target="https://wholesalebotanics.com/products/meadowfoam-seed-oil" TargetMode="External"/><Relationship Id="rId62" Type="http://schemas.openxmlformats.org/officeDocument/2006/relationships/hyperlink" Target="https://wholesalebotanics.com/products/mongongo-oil" TargetMode="External"/><Relationship Id="rId63" Type="http://schemas.openxmlformats.org/officeDocument/2006/relationships/hyperlink" Target="https://wholesalebotanics.com/products/moringa-oil" TargetMode="External"/><Relationship Id="rId64" Type="http://schemas.openxmlformats.org/officeDocument/2006/relationships/hyperlink" Target="https://wholesalebotanics.com/products/moroccan-argan-oil" TargetMode="External"/><Relationship Id="rId65" Type="http://schemas.openxmlformats.org/officeDocument/2006/relationships/hyperlink" Target="https://wholesalebotanics.com/products/neem-oil" TargetMode="External"/><Relationship Id="rId66" Type="http://schemas.openxmlformats.org/officeDocument/2006/relationships/hyperlink" Target="https://wholesalebotanics.com/products/oat-oil" TargetMode="External"/><Relationship Id="rId67" Type="http://schemas.openxmlformats.org/officeDocument/2006/relationships/hyperlink" Target="https://wholesalebotanics.com/products/olive-oil" TargetMode="External"/><Relationship Id="rId68" Type="http://schemas.openxmlformats.org/officeDocument/2006/relationships/hyperlink" Target="https://wholesalebotanics.com/products/onion-seed-oil" TargetMode="External"/><Relationship Id="rId69" Type="http://schemas.openxmlformats.org/officeDocument/2006/relationships/hyperlink" Target="https://wholesalebotanics.com/products/papaya-oil" TargetMode="External"/><Relationship Id="rId70" Type="http://schemas.openxmlformats.org/officeDocument/2006/relationships/hyperlink" Target="https://wholesalebotanics.com/products/peach-kernel-oil" TargetMode="External"/><Relationship Id="rId71" Type="http://schemas.openxmlformats.org/officeDocument/2006/relationships/hyperlink" Target="https://wholesalebotanics.com/products/pine-nut-oil" TargetMode="External"/><Relationship Id="rId72" Type="http://schemas.openxmlformats.org/officeDocument/2006/relationships/hyperlink" Target="https://wholesalebotanics.com/products/pomegranate-seed-oil" TargetMode="External"/><Relationship Id="rId73" Type="http://schemas.openxmlformats.org/officeDocument/2006/relationships/hyperlink" Target="https://wholesalebotanics.com/products/pumpkin-seed-oil" TargetMode="External"/><Relationship Id="rId74" Type="http://schemas.openxmlformats.org/officeDocument/2006/relationships/hyperlink" Target="https://wholesalebotanics.com/products/raspberry-seed-oil" TargetMode="External"/><Relationship Id="rId75" Type="http://schemas.openxmlformats.org/officeDocument/2006/relationships/hyperlink" Target="https://wholesalebotanics.com/products/rice-bran-oil" TargetMode="External"/><Relationship Id="rId76" Type="http://schemas.openxmlformats.org/officeDocument/2006/relationships/hyperlink" Target="https://wholesalebotanics.com/products/rosehip-oil" TargetMode="External"/><Relationship Id="rId77" Type="http://schemas.openxmlformats.org/officeDocument/2006/relationships/hyperlink" Target="https://wholesalebotanics.com/products/sacha-inchi-oil" TargetMode="External"/><Relationship Id="rId78" Type="http://schemas.openxmlformats.org/officeDocument/2006/relationships/hyperlink" Target="https://wholesalebotanics.com/products/safflower-oil" TargetMode="External"/><Relationship Id="rId79" Type="http://schemas.openxmlformats.org/officeDocument/2006/relationships/hyperlink" Target="https://wholesalebotanics.com/products/saw-palmetto-oil" TargetMode="External"/><Relationship Id="rId80" Type="http://schemas.openxmlformats.org/officeDocument/2006/relationships/hyperlink" Target="https://wholesalebotanics.com/products/seabuckthorn-seed-oil" TargetMode="External"/><Relationship Id="rId81" Type="http://schemas.openxmlformats.org/officeDocument/2006/relationships/hyperlink" Target="https://wholesalebotanics.com/products/sesame-oil" TargetMode="External"/><Relationship Id="rId82" Type="http://schemas.openxmlformats.org/officeDocument/2006/relationships/hyperlink" Target="https://wholesalebotanics.com/products/shea-oil" TargetMode="External"/><Relationship Id="rId83" Type="http://schemas.openxmlformats.org/officeDocument/2006/relationships/hyperlink" Target="https://wholesalebotanics.com/products/soybean-oil" TargetMode="External"/><Relationship Id="rId84" Type="http://schemas.openxmlformats.org/officeDocument/2006/relationships/hyperlink" Target="https://wholesalebotanics.com/products/squalane-oil" TargetMode="External"/><Relationship Id="rId85" Type="http://schemas.openxmlformats.org/officeDocument/2006/relationships/hyperlink" Target="https://wholesalebotanics.com/products/squalane-oil" TargetMode="External"/><Relationship Id="rId86" Type="http://schemas.openxmlformats.org/officeDocument/2006/relationships/hyperlink" Target="https://wholesalebotanics.com/products/strawberry-oil" TargetMode="External"/><Relationship Id="rId87" Type="http://schemas.openxmlformats.org/officeDocument/2006/relationships/hyperlink" Target="https://wholesalebotanics.com/products/sunflower-oil" TargetMode="External"/><Relationship Id="rId88" Type="http://schemas.openxmlformats.org/officeDocument/2006/relationships/hyperlink" Target="https://wholesalebotanics.com/products/sweet-almond-oil" TargetMode="External"/><Relationship Id="rId89" Type="http://schemas.openxmlformats.org/officeDocument/2006/relationships/hyperlink" Target="https://wholesalebotanics.com/products/tamanu-oil" TargetMode="External"/><Relationship Id="rId90" Type="http://schemas.openxmlformats.org/officeDocument/2006/relationships/hyperlink" Target="https://wholesalebotanics.com/products/tsubaki-oil" TargetMode="External"/><Relationship Id="rId91" Type="http://schemas.openxmlformats.org/officeDocument/2006/relationships/hyperlink" Target="https://wholesalebotanics.com/products/vitamin-e-oil" TargetMode="External"/><Relationship Id="rId92" Type="http://schemas.openxmlformats.org/officeDocument/2006/relationships/hyperlink" Target="https://wholesalebotanics.com/products/walnut-oil" TargetMode="External"/><Relationship Id="rId93" Type="http://schemas.openxmlformats.org/officeDocument/2006/relationships/hyperlink" Target="https://wholesalebotanics.com/products/watermelon-seed-oil" TargetMode="External"/><Relationship Id="rId94" Type="http://schemas.openxmlformats.org/officeDocument/2006/relationships/hyperlink" Target="https://wholesalebotanics.com/products/organic-avocado-oil" TargetMode="External"/><Relationship Id="rId95" Type="http://schemas.openxmlformats.org/officeDocument/2006/relationships/hyperlink" Target="https://wholesalebotanics.com/products/organic-black-cumin-seed-oil" TargetMode="External"/><Relationship Id="rId96" Type="http://schemas.openxmlformats.org/officeDocument/2006/relationships/hyperlink" Target="https://wholesalebotanics.com/products/organic-black-seed-oil" TargetMode="External"/><Relationship Id="rId97" Type="http://schemas.openxmlformats.org/officeDocument/2006/relationships/hyperlink" Target="https://wholesalebotanics.com/products/organic-camellia-seed-oil" TargetMode="External"/><Relationship Id="rId98" Type="http://schemas.openxmlformats.org/officeDocument/2006/relationships/hyperlink" Target="https://wholesalebotanics.com/products/organic-castor-oil" TargetMode="External"/><Relationship Id="rId99" Type="http://schemas.openxmlformats.org/officeDocument/2006/relationships/hyperlink" Target="https://wholesalebotanics.com/products/organic-clove-oil" TargetMode="External"/><Relationship Id="rId100" Type="http://schemas.openxmlformats.org/officeDocument/2006/relationships/hyperlink" Target="https://wholesalebotanics.com/products/organic-coconut-oil-mct" TargetMode="External"/><Relationship Id="rId101" Type="http://schemas.openxmlformats.org/officeDocument/2006/relationships/hyperlink" Target="https://wholesalebotanics.com/products/organic-jojoba-oil" TargetMode="External"/><Relationship Id="rId102" Type="http://schemas.openxmlformats.org/officeDocument/2006/relationships/hyperlink" Target="https://wholesalebotanics.com/products/organic-olive-oil" TargetMode="External"/><Relationship Id="rId103" Type="http://schemas.openxmlformats.org/officeDocument/2006/relationships/hyperlink" Target="https://wholesalebotanics.com/products/organic-passion-fruit" TargetMode="External"/><Relationship Id="rId104" Type="http://schemas.openxmlformats.org/officeDocument/2006/relationships/hyperlink" Target="https://wholesalebotanics.com/products/organic-prickly-pear-oil" TargetMode="External"/><Relationship Id="rId105" Type="http://schemas.openxmlformats.org/officeDocument/2006/relationships/hyperlink" Target="https://wholesalebotanics.com/products/organic-pumpkin-seed-oil" TargetMode="External"/><Relationship Id="rId106" Type="http://schemas.openxmlformats.org/officeDocument/2006/relationships/hyperlink" Target="https://wholesalebotanics.com/products/organic-soybean-oil" TargetMode="External"/><Relationship Id="rId107" Type="http://schemas.openxmlformats.org/officeDocument/2006/relationships/hyperlink" Target="https://wholesalebotanics.com/products/organic-ylang-ylang-oil" TargetMode="External"/><Relationship Id="rId108" Type="http://schemas.openxmlformats.org/officeDocument/2006/relationships/hyperlink" Target="https://wholesalebotanics.com/products/cocoa-butter" TargetMode="External"/><Relationship Id="rId109" Type="http://schemas.openxmlformats.org/officeDocument/2006/relationships/hyperlink" Target="https://wholesalebotanics.com/products/cupuacu-butter" TargetMode="External"/><Relationship Id="rId110" Type="http://schemas.openxmlformats.org/officeDocument/2006/relationships/hyperlink" Target="https://wholesalebotanics.com/products/kokum-butter" TargetMode="External"/><Relationship Id="rId111" Type="http://schemas.openxmlformats.org/officeDocument/2006/relationships/hyperlink" Target="https://wholesalebotanics.com/products/mango-butter" TargetMode="External"/><Relationship Id="rId112" Type="http://schemas.openxmlformats.org/officeDocument/2006/relationships/hyperlink" Target="https://wholesalebotanics.com/products/murumuru-butter" TargetMode="External"/><Relationship Id="rId113" Type="http://schemas.openxmlformats.org/officeDocument/2006/relationships/hyperlink" Target="https://wholesalebotanics.com/products/raw-cocoa-butter" TargetMode="External"/><Relationship Id="rId114" Type="http://schemas.openxmlformats.org/officeDocument/2006/relationships/hyperlink" Target="https://wholesalebotanics.com/products/shea-butter" TargetMode="External"/><Relationship Id="rId115" Type="http://schemas.openxmlformats.org/officeDocument/2006/relationships/hyperlink" Target="https://wholesalebotanics.com/products/aloe-vera-gel" TargetMode="External"/><Relationship Id="rId116" Type="http://schemas.openxmlformats.org/officeDocument/2006/relationships/hyperlink" Target="https://wholesalebotanics.com/products/amla-powder" TargetMode="External"/><Relationship Id="rId117" Type="http://schemas.openxmlformats.org/officeDocument/2006/relationships/hyperlink" Target="https://wholesalebotanics.com/products/ashwagandha-powder" TargetMode="External"/><Relationship Id="rId118" Type="http://schemas.openxmlformats.org/officeDocument/2006/relationships/hyperlink" Target="https://wholesalebotanics.com/products/celery-powder" TargetMode="External"/><Relationship Id="rId119" Type="http://schemas.openxmlformats.org/officeDocument/2006/relationships/hyperlink" Target="https://wholesalebotanics.com/products/chamomile-powder" TargetMode="External"/><Relationship Id="rId120" Type="http://schemas.openxmlformats.org/officeDocument/2006/relationships/hyperlink" Target="https://wholesalebotanics.com/products/chicory-root-powder" TargetMode="External"/><Relationship Id="rId121" Type="http://schemas.openxmlformats.org/officeDocument/2006/relationships/hyperlink" Target="https://wholesalebotanics.com/products/ginger-powder" TargetMode="External"/><Relationship Id="rId122" Type="http://schemas.openxmlformats.org/officeDocument/2006/relationships/hyperlink" Target="https://wholesalebotanics.com/products/hibiscus-powder" TargetMode="External"/><Relationship Id="rId123" Type="http://schemas.openxmlformats.org/officeDocument/2006/relationships/hyperlink" Target="https://wholesalebotanics.com/products/menthol-crystals" TargetMode="External"/><Relationship Id="rId124" Type="http://schemas.openxmlformats.org/officeDocument/2006/relationships/hyperlink" Target="https://wholesalebotanics.com/products/moringa-powder" TargetMode="External"/><Relationship Id="rId125" Type="http://schemas.openxmlformats.org/officeDocument/2006/relationships/hyperlink" Target="https://wholesalebotanics.com/products/mugwort-herb" TargetMode="External"/><Relationship Id="rId126" Type="http://schemas.openxmlformats.org/officeDocument/2006/relationships/hyperlink" Target="https://wholesalebotanics.com/products/mugwort-powder" TargetMode="External"/><Relationship Id="rId127" Type="http://schemas.openxmlformats.org/officeDocument/2006/relationships/hyperlink" Target="https://wholesalebotanics.com/products/mullein-herb" TargetMode="External"/><Relationship Id="rId128" Type="http://schemas.openxmlformats.org/officeDocument/2006/relationships/hyperlink" Target="https://wholesalebotanics.com/products/mullein-powder" TargetMode="External"/><Relationship Id="rId129" Type="http://schemas.openxmlformats.org/officeDocument/2006/relationships/hyperlink" Target="https://wholesalebotanics.com/products/nettle-leaf-powder" TargetMode="External"/><Relationship Id="rId130" Type="http://schemas.openxmlformats.org/officeDocument/2006/relationships/hyperlink" Target="https://wholesalebotanics.com/products/rosemary-powder" TargetMode="External"/><Relationship Id="rId131" Type="http://schemas.openxmlformats.org/officeDocument/2006/relationships/hyperlink" Target="https://wholesalebotanics.com/products/tomato-powder" TargetMode="External"/><Relationship Id="rId132" Type="http://schemas.openxmlformats.org/officeDocument/2006/relationships/hyperlink" Target="https://wholesalebotanics.com/products/turmeric-powder" TargetMode="External"/><Relationship Id="rId133" Type="http://schemas.openxmlformats.org/officeDocument/2006/relationships/hyperlink" Target="https://wholesalebotanics.com/products/bulk-lavender-oil" TargetMode="External"/><Relationship Id="rId134" Type="http://schemas.openxmlformats.org/officeDocument/2006/relationships/hyperlink" Target="https://wholesalebotanics.com/products/bulk-lavender-oil" TargetMode="External"/><Relationship Id="rId135" Type="http://schemas.openxmlformats.org/officeDocument/2006/relationships/hyperlink" Target="https://wholesalebotanics.com/products/bulk-lavender-oil" TargetMode="External"/><Relationship Id="rId136" Type="http://schemas.openxmlformats.org/officeDocument/2006/relationships/hyperlink" Target="https://wholesalebotanics.com/products/bulk-lavender-oil" TargetMode="External"/><Relationship Id="rId137" Type="http://schemas.openxmlformats.org/officeDocument/2006/relationships/hyperlink" Target="https://wholesalebotanics.com/products/bulk-peppermint-oil" TargetMode="External"/><Relationship Id="rId138" Type="http://schemas.openxmlformats.org/officeDocument/2006/relationships/hyperlink" Target="https://wholesalebotanics.com/products/bulk-peppermint-oil" TargetMode="External"/><Relationship Id="rId139" Type="http://schemas.openxmlformats.org/officeDocument/2006/relationships/hyperlink" Target="https://wholesalebotanics.com/products/bulk-rosemary-oil" TargetMode="External"/><Relationship Id="rId140" Type="http://schemas.openxmlformats.org/officeDocument/2006/relationships/hyperlink" Target="https://wholesalebotanics.com/products/bulk-rosemary-oil" TargetMode="External"/><Relationship Id="rId141" Type="http://schemas.openxmlformats.org/officeDocument/2006/relationships/hyperlink" Target="https://wholesalebotanics.com/products/carrot-seed-essential-oil" TargetMode="External"/><Relationship Id="rId142" Type="http://schemas.openxmlformats.org/officeDocument/2006/relationships/hyperlink" Target="https://wholesalebotanics.com/products/carrot-seed-essential-oil" TargetMode="External"/><Relationship Id="rId143" Type="http://schemas.openxmlformats.org/officeDocument/2006/relationships/hyperlink" Target="https://wholesalebotanics.com/products/chamomile-essential-oil" TargetMode="External"/><Relationship Id="rId144" Type="http://schemas.openxmlformats.org/officeDocument/2006/relationships/hyperlink" Target="https://wholesalebotanics.com/products/coffee-essential-oil" TargetMode="External"/><Relationship Id="rId145" Type="http://schemas.openxmlformats.org/officeDocument/2006/relationships/hyperlink" Target="https://wholesalebotanics.com/products/coffee-essential-oil" TargetMode="External"/><Relationship Id="rId146" Type="http://schemas.openxmlformats.org/officeDocument/2006/relationships/hyperlink" Target="https://wholesalebotanics.com/products/frankincense-essential-oil" TargetMode="External"/><Relationship Id="rId147" Type="http://schemas.openxmlformats.org/officeDocument/2006/relationships/hyperlink" Target="https://wholesalebotanics.com/products/geranium-essential-oil" TargetMode="External"/><Relationship Id="rId148" Type="http://schemas.openxmlformats.org/officeDocument/2006/relationships/hyperlink" Target="https://wholesalebotanics.com/products/chamomile-german-essential-oil" TargetMode="External"/><Relationship Id="rId149" Type="http://schemas.openxmlformats.org/officeDocument/2006/relationships/hyperlink" Target="https://wholesalebotanics.com/products/helichrysum-essential-oil" TargetMode="External"/><Relationship Id="rId150" Type="http://schemas.openxmlformats.org/officeDocument/2006/relationships/hyperlink" Target="https://wholesalebotanics.com/products/jasmine-essential-oil" TargetMode="External"/><Relationship Id="rId151" Type="http://schemas.openxmlformats.org/officeDocument/2006/relationships/hyperlink" Target="https://wholesalebotanics.com/products/lavender-essential-oil" TargetMode="External"/><Relationship Id="rId152" Type="http://schemas.openxmlformats.org/officeDocument/2006/relationships/hyperlink" Target="https://wholesalebotanics.com/products/lavender-essential-oil" TargetMode="External"/><Relationship Id="rId153" Type="http://schemas.openxmlformats.org/officeDocument/2006/relationships/hyperlink" Target="https://wholesalebotanics.com/products/lavender-essential-oil" TargetMode="External"/><Relationship Id="rId154" Type="http://schemas.openxmlformats.org/officeDocument/2006/relationships/hyperlink" Target="https://wholesalebotanics.com/products/lavender-essential-oil" TargetMode="External"/><Relationship Id="rId155" Type="http://schemas.openxmlformats.org/officeDocument/2006/relationships/hyperlink" Target="https://wholesalebotanics.com/products/peppermint-essential-oil" TargetMode="External"/><Relationship Id="rId156" Type="http://schemas.openxmlformats.org/officeDocument/2006/relationships/hyperlink" Target="https://wholesalebotanics.com/products/peppermint-essential-oil" TargetMode="External"/><Relationship Id="rId157" Type="http://schemas.openxmlformats.org/officeDocument/2006/relationships/hyperlink" Target="https://wholesalebotanics.com/products/roman-chamomile-essential-oil" TargetMode="External"/><Relationship Id="rId158" Type="http://schemas.openxmlformats.org/officeDocument/2006/relationships/hyperlink" Target="https://wholesalebotanics.com/products/rose-essential-oil" TargetMode="External"/><Relationship Id="rId159" Type="http://schemas.openxmlformats.org/officeDocument/2006/relationships/hyperlink" Target="https://wholesalebotanics.com/products/rose-geranium-essential-oil" TargetMode="External"/><Relationship Id="rId160" Type="http://schemas.openxmlformats.org/officeDocument/2006/relationships/hyperlink" Target="https://wholesalebotanics.com/products/rosemary-essential-oil" TargetMode="External"/><Relationship Id="rId161" Type="http://schemas.openxmlformats.org/officeDocument/2006/relationships/hyperlink" Target="https://wholesalebotanics.com/products/rosemary-essential-oil" TargetMode="External"/><Relationship Id="rId162" Type="http://schemas.openxmlformats.org/officeDocument/2006/relationships/hyperlink" Target="https://wholesalebotanics.com/products/rosewood-essential-oil" TargetMode="External"/><Relationship Id="rId163" Type="http://schemas.openxmlformats.org/officeDocument/2006/relationships/hyperlink" Target="https://wholesalebotanics.com/products/spearmint-essential-oil" TargetMode="External"/><Relationship Id="rId164" Type="http://schemas.openxmlformats.org/officeDocument/2006/relationships/hyperlink" Target="https://wholesalebotanics.com/products/tea-tree-essential-oil" TargetMode="External"/><Relationship Id="rId165" Type="http://schemas.openxmlformats.org/officeDocument/2006/relationships/hyperlink" Target="https://wholesalebotanics.com/products/tea-tree-essential-oil" TargetMode="External"/><Relationship Id="rId166" Type="http://schemas.openxmlformats.org/officeDocument/2006/relationships/hyperlink" Target="https://wholesalebotanics.com/products/tuberose-essential-oil" TargetMode="External"/><Relationship Id="rId167" Type="http://schemas.openxmlformats.org/officeDocument/2006/relationships/hyperlink" Target="https://wholesalebotanics.com/products/organic-frankincense-essential-oil" TargetMode="External"/><Relationship Id="rId168" Type="http://schemas.openxmlformats.org/officeDocument/2006/relationships/hyperlink" Target="https://wholesalebotanics.com/products/organic-geranium-essential-oil" TargetMode="External"/><Relationship Id="rId169" Type="http://schemas.openxmlformats.org/officeDocument/2006/relationships/hyperlink" Target="https://wholesalebotanics.com/products/organic-lavender-essential-oil" TargetMode="External"/><Relationship Id="rId170" Type="http://schemas.openxmlformats.org/officeDocument/2006/relationships/hyperlink" Target="https://wholesalebotanics.com/products/organic-peppermint-essential-oil-mentha-arvensis" TargetMode="External"/><Relationship Id="rId171" Type="http://schemas.openxmlformats.org/officeDocument/2006/relationships/hyperlink" Target="https://wholesalebotanics.com/products/organic-peppermint-essential-oil" TargetMode="External"/><Relationship Id="rId172" Type="http://schemas.openxmlformats.org/officeDocument/2006/relationships/hyperlink" Target="https://wholesalebotanics.com/products/organic-rosemary-essential-oil" TargetMode="External"/><Relationship Id="rId173" Type="http://schemas.openxmlformats.org/officeDocument/2006/relationships/hyperlink" Target="https://wholesalebotanics.com/products/organic-spearmint-essential-oil" TargetMode="External"/><Relationship Id="rId174" Type="http://schemas.openxmlformats.org/officeDocument/2006/relationships/hyperlink" Target="https://wholesalebotanics.com/products/organic-tea-tree-essential-oil"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www.makingcosmetics.com/VIT-NIAC-01.html" TargetMode="External"/><Relationship Id="rId2" Type="http://schemas.openxmlformats.org/officeDocument/2006/relationships/hyperlink" Target="https://www.formulatorsampleshop.com/products/vitamin-b-niacinamide-usp" TargetMode="External"/><Relationship Id="rId3" Type="http://schemas.openxmlformats.org/officeDocument/2006/relationships/hyperlink" Target="https://www.lotioncrafter.com/products/vitamin-b3-niacinamide" TargetMode="External"/><Relationship Id="rId4" Type="http://schemas.openxmlformats.org/officeDocument/2006/relationships/hyperlink" Target="https://www.makingcosmetics.com/HUM-HYAL-01.html" TargetMode="External"/><Relationship Id="rId5" Type="http://schemas.openxmlformats.org/officeDocument/2006/relationships/hyperlink" Target="https://www.lotioncrafter.com/products/hyaluronic-acid-hmw" TargetMode="External"/><Relationship Id="rId6" Type="http://schemas.openxmlformats.org/officeDocument/2006/relationships/hyperlink" Target="https://www.makingcosmetics.com/HUM-HYAL-02.html" TargetMode="External"/><Relationship Id="rId7" Type="http://schemas.openxmlformats.org/officeDocument/2006/relationships/hyperlink" Target="https://www.lotioncrafter.com/products/hyaluronic-acid-lmw" TargetMode="External"/><Relationship Id="rId8" Type="http://schemas.openxmlformats.org/officeDocument/2006/relationships/hyperlink" Target="https://www.lotioncrafter.com/products/hyaluronic-acid-slmw" TargetMode="External"/><Relationship Id="rId9" Type="http://schemas.openxmlformats.org/officeDocument/2006/relationships/hyperlink" Target="https://www.formulatorsampleshop.com/products/fss-hya-solution-1" TargetMode="External"/><Relationship Id="rId10" Type="http://schemas.openxmlformats.org/officeDocument/2006/relationships/hyperlink" Target="https://www.formulatorsampleshop.com/products/fss-hya-solution-1-pbf" TargetMode="External"/><Relationship Id="rId11" Type="http://schemas.openxmlformats.org/officeDocument/2006/relationships/hyperlink" Target="https://www.lotioncrafter.com/products/d-panthenol-liquid" TargetMode="External"/><Relationship Id="rId12" Type="http://schemas.openxmlformats.org/officeDocument/2006/relationships/hyperlink" Target="https://www.makingcosmetics.com/VIT-PVB5-01.html" TargetMode="External"/><Relationship Id="rId13" Type="http://schemas.openxmlformats.org/officeDocument/2006/relationships/hyperlink" Target="https://www.formulatorsampleshop.com/products/dl-panthenol" TargetMode="External"/><Relationship Id="rId14" Type="http://schemas.openxmlformats.org/officeDocument/2006/relationships/hyperlink" Target="https://www.formulatorsampleshop.com/products/bakuchiol" TargetMode="External"/><Relationship Id="rId15" Type="http://schemas.openxmlformats.org/officeDocument/2006/relationships/hyperlink" Target="https://www.lotioncrafter.com/products/bakuchiol-99" TargetMode="External"/><Relationship Id="rId16" Type="http://schemas.openxmlformats.org/officeDocument/2006/relationships/hyperlink" Target="https://www.makingcosmetics.com/AAG-BAKUCH-01.html" TargetMode="External"/><Relationship Id="rId17" Type="http://schemas.openxmlformats.org/officeDocument/2006/relationships/hyperlink" Target="https://www.formulatorsampleshop.com/products/fss-retinol-liposome-os-oil-soluble" TargetMode="External"/><Relationship Id="rId18" Type="http://schemas.openxmlformats.org/officeDocument/2006/relationships/hyperlink" Target="https://www.makingcosmetics.com/VIT-VITA-03.html" TargetMode="External"/><Relationship Id="rId19" Type="http://schemas.openxmlformats.org/officeDocument/2006/relationships/hyperlink" Target="https://www.makingcosmetics.com/VIT-VITA-02.html" TargetMode="External"/><Relationship Id="rId20" Type="http://schemas.openxmlformats.org/officeDocument/2006/relationships/hyperlink" Target="https://www.makingcosmetics.com/AAG-TRPE-01.html" TargetMode="External"/><Relationship Id="rId21" Type="http://schemas.openxmlformats.org/officeDocument/2006/relationships/hyperlink" Target="https://www.lotioncrafter.com/products/lcpeptide-collasyth&#8482;" TargetMode="External"/><Relationship Id="rId22" Type="http://schemas.openxmlformats.org/officeDocument/2006/relationships/hyperlink" Target="https://dermafactors.com/products/palmitoyl-tripeptide-5" TargetMode="External"/><Relationship Id="rId23" Type="http://schemas.openxmlformats.org/officeDocument/2006/relationships/hyperlink" Target="https://www.lotioncrafter.com/products/argireline-np" TargetMode="External"/><Relationship Id="rId24" Type="http://schemas.openxmlformats.org/officeDocument/2006/relationships/hyperlink" Target="https://www.lotioncrafter.com/products/argireline-amplified" TargetMode="External"/><Relationship Id="rId25" Type="http://schemas.openxmlformats.org/officeDocument/2006/relationships/hyperlink" Target="https://www.makingcosmetics.com/AAG-ARGIAMP-01.html" TargetMode="External"/><Relationship Id="rId26" Type="http://schemas.openxmlformats.org/officeDocument/2006/relationships/hyperlink" Target="https://www.lotioncrafter.com/products/lcpeptide-3000" TargetMode="External"/><Relationship Id="rId27" Type="http://schemas.openxmlformats.org/officeDocument/2006/relationships/hyperlink" Target="https://www.bulknaturalswholesale.com/products/pal-150-peptide-complex-palmitoyl-tripeptide-1-palmitoyl-tetrapeptide-7" TargetMode="External"/><Relationship Id="rId28" Type="http://schemas.openxmlformats.org/officeDocument/2006/relationships/hyperlink" Target="https://www.lotioncrafter.com/products/eyeseryl-solution-b" TargetMode="External"/><Relationship Id="rId29" Type="http://schemas.openxmlformats.org/officeDocument/2006/relationships/hyperlink" Target="https://www.ingredientstodiefor.com/item/Caffeine_Anhydrous_USP/141" TargetMode="External"/><Relationship Id="rId30" Type="http://schemas.openxmlformats.org/officeDocument/2006/relationships/hyperlink" Target="https://www.bulknaturalswholesale.com/products/caffeine-anhydrous-powder" TargetMode="External"/><Relationship Id="rId31" Type="http://schemas.openxmlformats.org/officeDocument/2006/relationships/hyperlink" Target="https://www.lotioncrafter.com/products/allantoin" TargetMode="External"/><Relationship Id="rId32" Type="http://schemas.openxmlformats.org/officeDocument/2006/relationships/hyperlink" Target="https://www.formulatorsampleshop.com/products/fss-allantoin-powder" TargetMode="External"/><Relationship Id="rId33" Type="http://schemas.openxmlformats.org/officeDocument/2006/relationships/hyperlink" Target="https://www.makingcosmetics.com/HUM-ALLA-01.html" TargetMode="External"/><Relationship Id="rId34" Type="http://schemas.openxmlformats.org/officeDocument/2006/relationships/hyperlink" Target="https://www.formulatorsampleshop.com/products/glycerin" TargetMode="External"/><Relationship Id="rId35" Type="http://schemas.openxmlformats.org/officeDocument/2006/relationships/hyperlink" Target="https://www.lotioncrafter.com/products/glycerin-vegetable" TargetMode="External"/><Relationship Id="rId36" Type="http://schemas.openxmlformats.org/officeDocument/2006/relationships/hyperlink" Target="https://www.makingcosmetics.com/HUM-GLYC-01.html" TargetMode="External"/><Relationship Id="rId37" Type="http://schemas.openxmlformats.org/officeDocument/2006/relationships/hyperlink" Target="https://www.formulatorsampleshop.com/products/fss-sodium-pca" TargetMode="External"/><Relationship Id="rId38" Type="http://schemas.openxmlformats.org/officeDocument/2006/relationships/hyperlink" Target="https://www.lotioncrafter.com/products/sodium-pca-50" TargetMode="External"/><Relationship Id="rId39" Type="http://schemas.openxmlformats.org/officeDocument/2006/relationships/hyperlink" Target="https://www.makingcosmetics.com/HUM-SOPCA-01.html" TargetMode="External"/><Relationship Id="rId40" Type="http://schemas.openxmlformats.org/officeDocument/2006/relationships/hyperlink" Target="https://www.makingcosmetics.com/AAG-MUGL-01.html" TargetMode="External"/><Relationship Id="rId41" Type="http://schemas.openxmlformats.org/officeDocument/2006/relationships/hyperlink" Target="https://www.ingredientstodiefor.com/item/Beta_Glucan/1754" TargetMode="External"/><Relationship Id="rId42" Type="http://schemas.openxmlformats.org/officeDocument/2006/relationships/hyperlink" Target="https://www.bulknaturalswholesale.com/products/yeast-beta-glucan-70" TargetMode="External"/><Relationship Id="rId43" Type="http://schemas.openxmlformats.org/officeDocument/2006/relationships/hyperlink" Target="https://www.lotioncrafter.com/products/centella-asiatica-extract" TargetMode="External"/><Relationship Id="rId44" Type="http://schemas.openxmlformats.org/officeDocument/2006/relationships/hyperlink" Target="https://www.formulatorsampleshop.com/products/fss-gotu-kola-extract-g" TargetMode="External"/><Relationship Id="rId45" Type="http://schemas.openxmlformats.org/officeDocument/2006/relationships/hyperlink" Target="https://www.makingcosmetics.com/BOT-GOTKOL-01.html" TargetMode="External"/><Relationship Id="rId46" Type="http://schemas.openxmlformats.org/officeDocument/2006/relationships/hyperlink" Target="https://www.makingcosmetics.com/BOT-CUCUFR-03.html" TargetMode="External"/><Relationship Id="rId47" Type="http://schemas.openxmlformats.org/officeDocument/2006/relationships/hyperlink" Target="https://www.formulatorsampleshop.com/products/fss-cucumber-extract-g-pf" TargetMode="External"/><Relationship Id="rId48" Type="http://schemas.openxmlformats.org/officeDocument/2006/relationships/hyperlink" Target="https://www.formulatorsampleshop.com/products/fss-cucumber-extract-aq-pf" TargetMode="External"/><Relationship Id="rId49" Type="http://schemas.openxmlformats.org/officeDocument/2006/relationships/hyperlink" Target="https://www.lotioncrafter.com/products/green-tea-extract" TargetMode="External"/><Relationship Id="rId50" Type="http://schemas.openxmlformats.org/officeDocument/2006/relationships/hyperlink" Target="https://www.formulatorsampleshop.com/products/fss-green-tea-extract-pf" TargetMode="External"/><Relationship Id="rId51" Type="http://schemas.openxmlformats.org/officeDocument/2006/relationships/hyperlink" Target="https://www.makingcosmetics.com/BOT-GRTEA-02.html" TargetMode="External"/><Relationship Id="rId52" Type="http://schemas.openxmlformats.org/officeDocument/2006/relationships/hyperlink" Target="https://www.formulatorsampleshop.com/products/fss-licorice-root-extract-pf" TargetMode="External"/><Relationship Id="rId53" Type="http://schemas.openxmlformats.org/officeDocument/2006/relationships/hyperlink" Target="https://www.lotioncrafter.com/products/licorice-root-extract" TargetMode="External"/><Relationship Id="rId54" Type="http://schemas.openxmlformats.org/officeDocument/2006/relationships/hyperlink" Target="https://www.makingcosmetics.com/SWH-LICOR-01.html" TargetMode="External"/><Relationship Id="rId55" Type="http://schemas.openxmlformats.org/officeDocument/2006/relationships/hyperlink" Target="https://www.bulknaturalswholesale.com/products/spirulina-organic" TargetMode="External"/><Relationship Id="rId56" Type="http://schemas.openxmlformats.org/officeDocument/2006/relationships/hyperlink" Target="https://www.makingcosmetics.com/BOT-BLUSPIRCOL-01.html" TargetMode="External"/><Relationship Id="rId57" Type="http://schemas.openxmlformats.org/officeDocument/2006/relationships/hyperlink" Target="https://www.formulatorsampleshop.com/products/fss-algae-extract-rs" TargetMode="External"/><Relationship Id="rId58" Type="http://schemas.openxmlformats.org/officeDocument/2006/relationships/hyperlink" Target="https://www.formulatorsampleshop.com/products/fss-marine-collagen-powder" TargetMode="External"/><Relationship Id="rId59" Type="http://schemas.openxmlformats.org/officeDocument/2006/relationships/hyperlink" Target="https://dermafactors.com/products/collagen-peptide-marine-collagen-cosmetic-grade" TargetMode="External"/><Relationship Id="rId60" Type="http://schemas.openxmlformats.org/officeDocument/2006/relationships/hyperlink" Target="https://www.bulknaturalswholesale.com/products/marine-collagen-powder" TargetMode="External"/><Relationship Id="rId61" Type="http://schemas.openxmlformats.org/officeDocument/2006/relationships/hyperlink" Target="https://www.essentialwholesale.com/products/lactic-acid" TargetMode="External"/><Relationship Id="rId62" Type="http://schemas.openxmlformats.org/officeDocument/2006/relationships/hyperlink" Target="https://www.makingcosmetics.com/AHA-LACAC-01.html" TargetMode="External"/><Relationship Id="rId63" Type="http://schemas.openxmlformats.org/officeDocument/2006/relationships/hyperlink" Target="https://www.lotioncrafter.com/products/lactic-acid-90" TargetMode="External"/><Relationship Id="rId64" Type="http://schemas.openxmlformats.org/officeDocument/2006/relationships/hyperlink" Target="https://www.makingcosmetics.com/AHA-GLYAC-01.html" TargetMode="External"/><Relationship Id="rId65" Type="http://schemas.openxmlformats.org/officeDocument/2006/relationships/hyperlink" Target="https://dermafactors.com/products/glycolic-acid-liquid-form-70-cosmetic-grade" TargetMode="External"/><Relationship Id="rId66" Type="http://schemas.openxmlformats.org/officeDocument/2006/relationships/hyperlink" Target="https://www.makingcosmetics.com/VIT-VITC-06.html" TargetMode="External"/><Relationship Id="rId67" Type="http://schemas.openxmlformats.org/officeDocument/2006/relationships/hyperlink" Target="https://us.vedaoils.com/products/vitamin-c-sodium-ascorbyl-phosphate" TargetMode="External"/><Relationship Id="rId68" Type="http://schemas.openxmlformats.org/officeDocument/2006/relationships/hyperlink" Target="https://www.lotioncrafter.com/products/resveratrol-pure" TargetMode="External"/><Relationship Id="rId69" Type="http://schemas.openxmlformats.org/officeDocument/2006/relationships/hyperlink" Target="https://www.makingcosmetics.com/SWH-RESVE-03.html" TargetMode="External"/><Relationship Id="rId70" Type="http://schemas.openxmlformats.org/officeDocument/2006/relationships/hyperlink" Target="https://www.formulatorsampleshop.com/products/fss-olive-squalane" TargetMode="External"/><Relationship Id="rId71" Type="http://schemas.openxmlformats.org/officeDocument/2006/relationships/hyperlink" Target="https://www.lotioncrafter.com/products/olive-squalane" TargetMode="External"/><Relationship Id="rId72" Type="http://schemas.openxmlformats.org/officeDocument/2006/relationships/hyperlink" Target="https://www.lotioncrafter.com/products/menthol-crystals" TargetMode="External"/><Relationship Id="rId73" Type="http://schemas.openxmlformats.org/officeDocument/2006/relationships/hyperlink" Target="https://www.makingcosmetics.com/FRG-MECY-01.html" TargetMode="External"/><Relationship Id="rId74" Type="http://schemas.openxmlformats.org/officeDocument/2006/relationships/hyperlink" Target="https://www.wholesalesuppliesplus.com/products/menthol-crystals" TargetMode="External"/><Relationship Id="rId75" Type="http://schemas.openxmlformats.org/officeDocument/2006/relationships/hyperlink" Target="https://www.lotioncrafter.com/products/lotioncrafter-pe-9010" TargetMode="External"/><Relationship Id="rId76" Type="http://schemas.openxmlformats.org/officeDocument/2006/relationships/hyperlink" Target="https://www.formulatorsampleshop.com/products/optiphen" TargetMode="External"/><Relationship Id="rId77" Type="http://schemas.openxmlformats.org/officeDocument/2006/relationships/hyperlink" Target="https://www.lotioncrafter.com/products/optiphen-preservative" TargetMode="External"/><Relationship Id="rId78" Type="http://schemas.openxmlformats.org/officeDocument/2006/relationships/hyperlink" Target="https://www.bulksupplements.com/products/msm-powder-methylsulfonylmethan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0"/>
  <sheetViews>
    <sheetView showFormulas="false" showGridLines="false" showRowColHeaders="true" showZeros="true" rightToLeft="false" tabSelected="true" showOutlineSymbols="true" defaultGridColor="true" view="normal" topLeftCell="A14" colorId="64" zoomScale="100" zoomScaleNormal="100" zoomScalePageLayoutView="100" workbookViewId="0">
      <pane xSplit="4" ySplit="0" topLeftCell="E14" activePane="topRight" state="frozen"/>
      <selection pane="topLeft" activeCell="A14" activeCellId="0" sqref="A14"/>
      <selection pane="topRigh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18"/>
    <col collapsed="false" customWidth="true" hidden="false" outlineLevel="0" max="4" min="4" style="0" width="28"/>
    <col collapsed="false" customWidth="true" hidden="false" outlineLevel="0" max="5" min="5" style="0" width="24"/>
    <col collapsed="false" customWidth="true" hidden="false" outlineLevel="0" max="6" min="6" style="0" width="11"/>
    <col collapsed="false" customWidth="true" hidden="false" outlineLevel="0" max="7" min="7" style="0" width="30"/>
    <col collapsed="false" customWidth="true" hidden="false" outlineLevel="0" max="8" min="8" style="0" width="28"/>
    <col collapsed="false" customWidth="true" hidden="false" outlineLevel="0" max="9" min="9" style="0" width="32"/>
    <col collapsed="false" customWidth="true" hidden="false" outlineLevel="0" max="12" min="10" style="0" width="11"/>
    <col collapsed="false" customWidth="true" hidden="false" outlineLevel="0" max="13" min="13" style="0" width="19"/>
    <col collapsed="false" customWidth="true" hidden="false" outlineLevel="0" max="14" min="14" style="0" width="10"/>
    <col collapsed="false" customWidth="true" hidden="false" outlineLevel="0" max="15" min="15" style="0" width="9"/>
    <col collapsed="false" customWidth="true" hidden="false" outlineLevel="0" max="16" min="16" style="0" width="12"/>
    <col collapsed="false" customWidth="true" hidden="false" outlineLevel="0" max="17" min="17" style="0" width="62"/>
  </cols>
  <sheetData>
    <row r="1" customFormat="false" ht="22.05" hidden="false" customHeight="false" outlineLevel="0" collapsed="false">
      <c r="A1" s="1" t="s">
        <v>0</v>
      </c>
    </row>
    <row r="2" customFormat="false" ht="30" hidden="false" customHeight="true" outlineLevel="0" collapsed="false">
      <c r="A2" s="2" t="s">
        <v>1</v>
      </c>
      <c r="B2" s="2"/>
      <c r="C2" s="2"/>
      <c r="D2" s="2"/>
      <c r="E2" s="2"/>
      <c r="F2" s="2"/>
      <c r="G2" s="2"/>
      <c r="H2" s="2"/>
      <c r="I2" s="2"/>
      <c r="J2" s="2"/>
      <c r="K2" s="2"/>
      <c r="L2" s="2"/>
      <c r="M2" s="2"/>
      <c r="N2" s="2"/>
      <c r="O2" s="2"/>
      <c r="P2" s="2"/>
      <c r="Q2" s="2"/>
    </row>
    <row r="4" customFormat="false" ht="15" hidden="false" customHeight="false" outlineLevel="0" collapsed="false">
      <c r="A4" s="3" t="s">
        <v>2</v>
      </c>
    </row>
    <row r="5" customFormat="false" ht="30" hidden="false" customHeight="true" outlineLevel="0" collapsed="false">
      <c r="A5" s="4" t="str">
        <f aca="false">"★ The five new products (our preferred picks) — cost to blend vs buying premade: "&amp;"Body "&amp;TEXT(ABS('Cost Model'!X11),"0%")&amp;IF('Cost Model'!X11&gt;=0," less"," more")&amp;"; "&amp;"Neck + Chest "&amp;TEXT(ABS('Cost Model'!X13),"0%")&amp;IF('Cost Model'!X13&gt;=0," less"," more")&amp;"; "&amp;"Night "&amp;TEXT(ABS('Cost Model'!X15),"0%")&amp;IF('Cost Model'!X15&gt;=0," less"," more")&amp;"; "&amp;"Eye "&amp;TEXT(ABS('Cost Model'!X17),"0%")&amp;IF('Cost Model'!X17&gt;=0," less"," more")&amp;"; "&amp;"Daily "&amp;TEXT(ABS('Cost Model'!X19),"0%")&amp;IF('Cost Model'!X19&gt;=0," less"," more")&amp;". Blend Body, Neck + Chest, Daily and Eye; Night (Envii) is cheaper bought premade."</f>
        <v>★ The five new products (our preferred picks) — cost to blend vs buying premade: Body 63% less; Neck + Chest 53% less; Night 6% more; Eye 5% less; Daily 71% less. Blend Body, Neck + Chest, Daily and Eye; Night (Envii) is cheaper bought premade.</v>
      </c>
      <c r="B5" s="4"/>
      <c r="C5" s="4"/>
      <c r="D5" s="4"/>
      <c r="E5" s="4"/>
      <c r="F5" s="4"/>
      <c r="G5" s="4"/>
      <c r="H5" s="4"/>
      <c r="I5" s="4"/>
      <c r="J5" s="4"/>
      <c r="K5" s="4"/>
      <c r="L5" s="4"/>
      <c r="M5" s="4"/>
      <c r="N5" s="4"/>
      <c r="O5" s="4"/>
      <c r="P5" s="4"/>
      <c r="Q5" s="4"/>
    </row>
    <row r="6" customFormat="false" ht="30" hidden="false" customHeight="true" outlineLevel="0" collapsed="false">
      <c r="A6" s="5" t="s">
        <v>3</v>
      </c>
      <c r="B6" s="5"/>
      <c r="C6" s="5"/>
      <c r="D6" s="5"/>
      <c r="E6" s="5"/>
      <c r="F6" s="5"/>
      <c r="G6" s="5"/>
      <c r="H6" s="5"/>
      <c r="I6" s="5"/>
      <c r="J6" s="5"/>
      <c r="K6" s="5"/>
      <c r="L6" s="5"/>
      <c r="M6" s="5"/>
      <c r="N6" s="5"/>
      <c r="O6" s="5"/>
      <c r="P6" s="5"/>
      <c r="Q6" s="5"/>
    </row>
    <row r="7" customFormat="false" ht="30" hidden="false" customHeight="true" outlineLevel="0" collapsed="false">
      <c r="A7" s="5" t="str">
        <f aca="false">"Other candidates that are cheaper to blend: "&amp;"Pravada ExoRenew "&amp;TEXT(ABS('Cost Model'!X16),"0%")&amp;IF('Cost Model'!X16&gt;=0," less"," more")&amp;"; "&amp;"NW Retinol Face Cream "&amp;TEXT(ABS('Cost Model'!X21),"0%")&amp;IF('Cost Model'!X21&gt;=0," less"," more")&amp;"; "&amp;"Pravada Aqua Drench "&amp;TEXT(ABS('Cost Model'!X12),"0%")&amp;IF('Cost Model'!X12&gt;=0," less"," more")&amp;"; "&amp;"NW Niacinamide+HA Serum "&amp;TEXT(ABS('Cost Model'!X22),"0%")&amp;IF('Cost Model'!X22&gt;=0," less"," more")&amp;"."</f>
        <v>Other candidates that are cheaper to blend: Pravada ExoRenew 77% less; NW Retinol Face Cream 40% less; Pravada Aqua Drench 22% less; NW Niacinamide+HA Serum 53% less.</v>
      </c>
      <c r="B7" s="5"/>
      <c r="C7" s="5"/>
      <c r="D7" s="5"/>
      <c r="E7" s="5"/>
      <c r="F7" s="5"/>
      <c r="G7" s="5"/>
      <c r="H7" s="5"/>
      <c r="I7" s="5"/>
      <c r="J7" s="5"/>
      <c r="K7" s="5"/>
      <c r="L7" s="5"/>
      <c r="M7" s="5"/>
      <c r="N7" s="5"/>
      <c r="O7" s="5"/>
      <c r="P7" s="5"/>
      <c r="Q7" s="5"/>
    </row>
    <row r="8" customFormat="false" ht="30" hidden="false" customHeight="true" outlineLevel="0" collapsed="false">
      <c r="A8" s="5" t="str">
        <f aca="false">"Other candidates cheaper to buy premade: "&amp;"RainShadow Face/Neck Lotion "&amp;TEXT(ABS('Cost Model'!X14),"0%")&amp;IF('Cost Model'!X14&gt;=0," less"," more")&amp;"; "&amp;"RainShadow Peptide Moisturizer "&amp;TEXT(ABS('Cost Model'!X20),"0%")&amp;IF('Cost Model'!X20&gt;=0," less"," more")&amp;"; "&amp;"WNBC Retinol &amp; HA Serum "&amp;TEXT(ABS('Cost Model'!X23),"0%")&amp;IF('Cost Model'!X23&gt;=0," less"," more")&amp;"."</f>
        <v>Other candidates cheaper to buy premade: RainShadow Face/Neck Lotion 50% more; RainShadow Peptide Moisturizer 139% more; WNBC Retinol &amp; HA Serum 6% more.</v>
      </c>
      <c r="B8" s="5"/>
      <c r="C8" s="5"/>
      <c r="D8" s="5"/>
      <c r="E8" s="5"/>
      <c r="F8" s="5"/>
      <c r="G8" s="5"/>
      <c r="H8" s="5"/>
      <c r="I8" s="5"/>
      <c r="J8" s="5"/>
      <c r="K8" s="5"/>
      <c r="L8" s="5"/>
      <c r="M8" s="5"/>
      <c r="N8" s="5"/>
      <c r="O8" s="5"/>
      <c r="P8" s="5"/>
      <c r="Q8" s="5"/>
    </row>
    <row r="9" customFormat="false" ht="30" hidden="false" customHeight="true" outlineLevel="0" collapsed="false">
      <c r="A9" s="5" t="s">
        <v>4</v>
      </c>
      <c r="B9" s="5"/>
      <c r="C9" s="5"/>
      <c r="D9" s="5"/>
      <c r="E9" s="5"/>
      <c r="F9" s="5"/>
      <c r="G9" s="5"/>
      <c r="H9" s="5"/>
      <c r="I9" s="5"/>
      <c r="J9" s="5"/>
      <c r="K9" s="5"/>
      <c r="L9" s="5"/>
      <c r="M9" s="5"/>
      <c r="N9" s="5"/>
      <c r="O9" s="5"/>
      <c r="P9" s="5"/>
      <c r="Q9" s="5"/>
    </row>
    <row r="10" customFormat="false" ht="30" hidden="false" customHeight="true" outlineLevel="0" collapsed="false">
      <c r="A10" s="5" t="s">
        <v>5</v>
      </c>
      <c r="B10" s="5"/>
      <c r="C10" s="5"/>
      <c r="D10" s="5"/>
      <c r="E10" s="5"/>
      <c r="F10" s="5"/>
      <c r="G10" s="5"/>
      <c r="H10" s="5"/>
      <c r="I10" s="5"/>
      <c r="J10" s="5"/>
      <c r="K10" s="5"/>
      <c r="L10" s="5"/>
      <c r="M10" s="5"/>
      <c r="N10" s="5"/>
      <c r="O10" s="5"/>
      <c r="P10" s="5"/>
      <c r="Q10" s="5"/>
    </row>
    <row r="11" customFormat="false" ht="30" hidden="false" customHeight="true" outlineLevel="0" collapsed="false">
      <c r="A11" s="5" t="s">
        <v>6</v>
      </c>
      <c r="B11" s="5"/>
      <c r="C11" s="5"/>
      <c r="D11" s="5"/>
      <c r="E11" s="5"/>
      <c r="F11" s="5"/>
      <c r="G11" s="5"/>
      <c r="H11" s="5"/>
      <c r="I11" s="5"/>
      <c r="J11" s="5"/>
      <c r="K11" s="5"/>
      <c r="L11" s="5"/>
      <c r="M11" s="5"/>
      <c r="N11" s="5"/>
      <c r="O11" s="5"/>
      <c r="P11" s="5"/>
      <c r="Q11" s="5"/>
    </row>
    <row r="12" customFormat="false" ht="7.5" hidden="false" customHeight="true" outlineLevel="0" collapsed="false"/>
    <row r="13" customFormat="false" ht="36" hidden="false" customHeight="true" outlineLevel="0" collapsed="false">
      <c r="A13" s="6" t="s">
        <v>7</v>
      </c>
      <c r="B13" s="6" t="s">
        <v>8</v>
      </c>
      <c r="C13" s="6" t="s">
        <v>9</v>
      </c>
      <c r="D13" s="6" t="s">
        <v>10</v>
      </c>
      <c r="E13" s="6" t="s">
        <v>11</v>
      </c>
      <c r="F13" s="6" t="s">
        <v>12</v>
      </c>
      <c r="G13" s="6" t="s">
        <v>13</v>
      </c>
      <c r="H13" s="6" t="s">
        <v>14</v>
      </c>
      <c r="I13" s="6" t="s">
        <v>15</v>
      </c>
      <c r="J13" s="6" t="s">
        <v>16</v>
      </c>
      <c r="K13" s="6" t="s">
        <v>17</v>
      </c>
      <c r="L13" s="6" t="s">
        <v>18</v>
      </c>
      <c r="M13" s="6" t="s">
        <v>19</v>
      </c>
      <c r="N13" s="6" t="s">
        <v>20</v>
      </c>
      <c r="O13" s="6" t="s">
        <v>21</v>
      </c>
      <c r="P13" s="6" t="s">
        <v>22</v>
      </c>
      <c r="Q13" s="6" t="s">
        <v>23</v>
      </c>
    </row>
    <row r="14" customFormat="false" ht="63.75" hidden="false" customHeight="true" outlineLevel="0" collapsed="false">
      <c r="A14" s="7" t="s">
        <v>24</v>
      </c>
      <c r="B14" s="8" t="s">
        <v>25</v>
      </c>
      <c r="C14" s="8" t="s">
        <v>26</v>
      </c>
      <c r="D14" s="7" t="s">
        <v>27</v>
      </c>
      <c r="E14" s="9" t="s">
        <v>28</v>
      </c>
      <c r="F14" s="10" t="s">
        <v>29</v>
      </c>
      <c r="G14" s="8" t="s">
        <v>30</v>
      </c>
      <c r="H14" s="8" t="s">
        <v>31</v>
      </c>
      <c r="I14" s="8" t="s">
        <v>32</v>
      </c>
      <c r="J14" s="11" t="s">
        <v>33</v>
      </c>
      <c r="K14" s="12" t="n">
        <f aca="false">'Cost Model'!U5</f>
        <v>8.68503891245886</v>
      </c>
      <c r="L14" s="12" t="n">
        <f aca="false">'Cost Model'!V5</f>
        <v>3.7296573795861</v>
      </c>
      <c r="M14" s="13" t="str">
        <f aca="false">"Already made in-house — keep our formula"</f>
        <v>Already made in-house — keep our formula</v>
      </c>
      <c r="N14" s="12" t="n">
        <f aca="false">'Cost Model'!W5</f>
        <v>4.95538153287276</v>
      </c>
      <c r="O14" s="14" t="n">
        <f aca="false">'Cost Model'!X5</f>
        <v>0.570565265489389</v>
      </c>
      <c r="P14" s="15" t="n">
        <f aca="false">'Cost Model'!Z5</f>
        <v>4955.38153287276</v>
      </c>
      <c r="Q14" s="8" t="s">
        <v>34</v>
      </c>
    </row>
    <row r="15" customFormat="false" ht="63.75" hidden="false" customHeight="true" outlineLevel="0" collapsed="false">
      <c r="A15" s="7" t="s">
        <v>35</v>
      </c>
      <c r="B15" s="8" t="s">
        <v>36</v>
      </c>
      <c r="C15" s="8" t="s">
        <v>37</v>
      </c>
      <c r="D15" s="7" t="s">
        <v>38</v>
      </c>
      <c r="E15" s="16" t="s">
        <v>39</v>
      </c>
      <c r="F15" s="17" t="s">
        <v>40</v>
      </c>
      <c r="G15" s="8" t="s">
        <v>41</v>
      </c>
      <c r="H15" s="8" t="s">
        <v>42</v>
      </c>
      <c r="I15" s="8" t="s">
        <v>32</v>
      </c>
      <c r="J15" s="11" t="s">
        <v>33</v>
      </c>
      <c r="K15" s="12" t="n">
        <f aca="false">'Cost Model'!U6</f>
        <v>3.10564217444828</v>
      </c>
      <c r="L15" s="12" t="n">
        <f aca="false">'Cost Model'!V6</f>
        <v>2.87976469958609</v>
      </c>
      <c r="M15" s="13" t="str">
        <f aca="false">"Already made in-house — keep our formula"</f>
        <v>Already made in-house — keep our formula</v>
      </c>
      <c r="N15" s="12" t="n">
        <f aca="false">'Cost Model'!W6</f>
        <v>0.225877474862183</v>
      </c>
      <c r="O15" s="14" t="n">
        <f aca="false">'Cost Model'!X6</f>
        <v>0.07273132646143</v>
      </c>
      <c r="P15" s="15" t="n">
        <f aca="false">'Cost Model'!Z6</f>
        <v>225.877474862183</v>
      </c>
      <c r="Q15" s="8" t="s">
        <v>43</v>
      </c>
    </row>
    <row r="16" customFormat="false" ht="63.75" hidden="false" customHeight="true" outlineLevel="0" collapsed="false">
      <c r="A16" s="7" t="s">
        <v>44</v>
      </c>
      <c r="B16" s="8" t="s">
        <v>45</v>
      </c>
      <c r="C16" s="8" t="s">
        <v>46</v>
      </c>
      <c r="D16" s="7" t="s">
        <v>47</v>
      </c>
      <c r="E16" s="9" t="s">
        <v>28</v>
      </c>
      <c r="F16" s="18" t="s">
        <v>48</v>
      </c>
      <c r="G16" s="8" t="s">
        <v>31</v>
      </c>
      <c r="H16" s="8" t="s">
        <v>49</v>
      </c>
      <c r="I16" s="8" t="s">
        <v>50</v>
      </c>
      <c r="J16" s="11" t="s">
        <v>51</v>
      </c>
      <c r="K16" s="12" t="n">
        <f aca="false">'Cost Model'!U7</f>
        <v>1.21571714631402</v>
      </c>
      <c r="L16" s="12" t="n">
        <f aca="false">'Cost Model'!V7</f>
        <v>2.74877108522883</v>
      </c>
      <c r="M16" s="13" t="str">
        <f aca="false">"Already made in-house — keep our formula"</f>
        <v>Already made in-house — keep our formula</v>
      </c>
      <c r="N16" s="12" t="n">
        <f aca="false">'Cost Model'!W7</f>
        <v>-1.53305393891481</v>
      </c>
      <c r="O16" s="14" t="n">
        <f aca="false">'Cost Model'!X7</f>
        <v>-1.26102847489068</v>
      </c>
      <c r="P16" s="15" t="n">
        <f aca="false">'Cost Model'!Z7</f>
        <v>-1533.05393891481</v>
      </c>
      <c r="Q16" s="8" t="s">
        <v>52</v>
      </c>
    </row>
    <row r="17" customFormat="false" ht="63.75" hidden="false" customHeight="true" outlineLevel="0" collapsed="false">
      <c r="A17" s="7" t="s">
        <v>53</v>
      </c>
      <c r="B17" s="8" t="s">
        <v>54</v>
      </c>
      <c r="C17" s="8" t="s">
        <v>55</v>
      </c>
      <c r="D17" s="7" t="s">
        <v>56</v>
      </c>
      <c r="E17" s="9" t="s">
        <v>28</v>
      </c>
      <c r="F17" s="18" t="s">
        <v>48</v>
      </c>
      <c r="G17" s="8" t="s">
        <v>57</v>
      </c>
      <c r="H17" s="8" t="s">
        <v>58</v>
      </c>
      <c r="I17" s="8" t="s">
        <v>59</v>
      </c>
      <c r="J17" s="11" t="s">
        <v>60</v>
      </c>
      <c r="K17" s="12" t="n">
        <f aca="false">'Cost Model'!U8</f>
        <v>3.92294646300807</v>
      </c>
      <c r="L17" s="12" t="n">
        <f aca="false">'Cost Model'!V8</f>
        <v>2.08134007773424</v>
      </c>
      <c r="M17" s="13" t="str">
        <f aca="false">"Already made in-house — keep our formula"</f>
        <v>Already made in-house — keep our formula</v>
      </c>
      <c r="N17" s="12" t="n">
        <f aca="false">'Cost Model'!W8</f>
        <v>1.84160638527382</v>
      </c>
      <c r="O17" s="14" t="n">
        <f aca="false">'Cost Model'!X8</f>
        <v>0.469444689760488</v>
      </c>
      <c r="P17" s="15" t="n">
        <f aca="false">'Cost Model'!Z8</f>
        <v>1841.60638527382</v>
      </c>
      <c r="Q17" s="8" t="s">
        <v>61</v>
      </c>
    </row>
    <row r="18" customFormat="false" ht="63.75" hidden="false" customHeight="true" outlineLevel="0" collapsed="false">
      <c r="A18" s="7" t="s">
        <v>62</v>
      </c>
      <c r="B18" s="8" t="s">
        <v>63</v>
      </c>
      <c r="C18" s="8" t="s">
        <v>46</v>
      </c>
      <c r="D18" s="7" t="s">
        <v>64</v>
      </c>
      <c r="E18" s="9" t="s">
        <v>28</v>
      </c>
      <c r="F18" s="10" t="s">
        <v>29</v>
      </c>
      <c r="G18" s="8" t="s">
        <v>65</v>
      </c>
      <c r="H18" s="8" t="s">
        <v>66</v>
      </c>
      <c r="I18" s="8" t="s">
        <v>67</v>
      </c>
      <c r="J18" s="11" t="s">
        <v>68</v>
      </c>
      <c r="K18" s="12" t="n">
        <f aca="false">'Cost Model'!U9</f>
        <v>0.694242646786882</v>
      </c>
      <c r="L18" s="12" t="n">
        <f aca="false">'Cost Model'!V9</f>
        <v>0.701757349070904</v>
      </c>
      <c r="M18" s="13" t="str">
        <f aca="false">"Already made in-house — keep our formula"</f>
        <v>Already made in-house — keep our formula</v>
      </c>
      <c r="N18" s="12" t="n">
        <f aca="false">'Cost Model'!W9</f>
        <v>-0.00751470228402118</v>
      </c>
      <c r="O18" s="14" t="n">
        <f aca="false">'Cost Model'!X9</f>
        <v>-0.010824316712321</v>
      </c>
      <c r="P18" s="15" t="n">
        <f aca="false">'Cost Model'!Z9</f>
        <v>-7.51470228402118</v>
      </c>
      <c r="Q18" s="8" t="s">
        <v>69</v>
      </c>
    </row>
    <row r="19" customFormat="false" ht="63.75" hidden="false" customHeight="true" outlineLevel="0" collapsed="false">
      <c r="A19" s="7" t="s">
        <v>70</v>
      </c>
      <c r="B19" s="8" t="s">
        <v>71</v>
      </c>
      <c r="C19" s="8" t="s">
        <v>46</v>
      </c>
      <c r="D19" s="7" t="s">
        <v>72</v>
      </c>
      <c r="E19" s="16" t="s">
        <v>39</v>
      </c>
      <c r="F19" s="17" t="s">
        <v>40</v>
      </c>
      <c r="G19" s="8" t="s">
        <v>31</v>
      </c>
      <c r="H19" s="8" t="s">
        <v>31</v>
      </c>
      <c r="I19" s="8" t="s">
        <v>73</v>
      </c>
      <c r="J19" s="11" t="s">
        <v>74</v>
      </c>
      <c r="K19" s="12" t="n">
        <f aca="false">'Cost Model'!U10</f>
        <v>0.559515192501757</v>
      </c>
      <c r="L19" s="12" t="n">
        <f aca="false">'Cost Model'!V10</f>
        <v>0.450150578538596</v>
      </c>
      <c r="M19" s="13" t="str">
        <f aca="false">"Already made in-house — keep our formula"</f>
        <v>Already made in-house — keep our formula</v>
      </c>
      <c r="N19" s="12" t="n">
        <f aca="false">'Cost Model'!W10</f>
        <v>0.109364613963161</v>
      </c>
      <c r="O19" s="14" t="n">
        <f aca="false">'Cost Model'!X10</f>
        <v>0.195463171382639</v>
      </c>
      <c r="P19" s="15" t="n">
        <f aca="false">'Cost Model'!Z10</f>
        <v>109.364613963161</v>
      </c>
      <c r="Q19" s="8" t="s">
        <v>75</v>
      </c>
    </row>
    <row r="20" customFormat="false" ht="63.75" hidden="false" customHeight="true" outlineLevel="0" collapsed="false">
      <c r="A20" s="7" t="s">
        <v>76</v>
      </c>
      <c r="B20" s="8" t="s">
        <v>77</v>
      </c>
      <c r="C20" s="8" t="s">
        <v>46</v>
      </c>
      <c r="D20" s="7" t="s">
        <v>78</v>
      </c>
      <c r="E20" s="9" t="s">
        <v>28</v>
      </c>
      <c r="F20" s="18" t="s">
        <v>48</v>
      </c>
      <c r="G20" s="8" t="s">
        <v>79</v>
      </c>
      <c r="H20" s="8" t="s">
        <v>80</v>
      </c>
      <c r="I20" s="8" t="s">
        <v>81</v>
      </c>
      <c r="J20" s="11" t="s">
        <v>74</v>
      </c>
      <c r="K20" s="12" t="n">
        <f aca="false">'Cost Model'!U11</f>
        <v>6.75750643257551</v>
      </c>
      <c r="L20" s="12" t="n">
        <f aca="false">'Cost Model'!V11</f>
        <v>2.50343861293849</v>
      </c>
      <c r="M20" s="13" t="str">
        <f aca="false">'Cost Model'!Y11</f>
        <v>Make in-house</v>
      </c>
      <c r="N20" s="12" t="n">
        <f aca="false">'Cost Model'!W11</f>
        <v>4.25406781963703</v>
      </c>
      <c r="O20" s="14" t="n">
        <f aca="false">'Cost Model'!X11</f>
        <v>0.629532189437467</v>
      </c>
      <c r="P20" s="15" t="n">
        <f aca="false">'Cost Model'!Z11</f>
        <v>4254.06781963703</v>
      </c>
      <c r="Q20" s="8" t="s">
        <v>82</v>
      </c>
    </row>
    <row r="21" customFormat="false" ht="63.75" hidden="false" customHeight="true" outlineLevel="0" collapsed="false">
      <c r="A21" s="7" t="s">
        <v>83</v>
      </c>
      <c r="B21" s="8" t="s">
        <v>84</v>
      </c>
      <c r="C21" s="8" t="s">
        <v>85</v>
      </c>
      <c r="D21" s="7" t="s">
        <v>86</v>
      </c>
      <c r="E21" s="9" t="s">
        <v>28</v>
      </c>
      <c r="F21" s="17" t="s">
        <v>40</v>
      </c>
      <c r="G21" s="8" t="s">
        <v>87</v>
      </c>
      <c r="H21" s="8" t="s">
        <v>88</v>
      </c>
      <c r="I21" s="8" t="s">
        <v>81</v>
      </c>
      <c r="J21" s="11" t="s">
        <v>51</v>
      </c>
      <c r="K21" s="12" t="n">
        <f aca="false">'Cost Model'!U12</f>
        <v>3.27572633948148</v>
      </c>
      <c r="L21" s="12" t="n">
        <f aca="false">'Cost Model'!V12</f>
        <v>2.54075819554534</v>
      </c>
      <c r="M21" s="13" t="str">
        <f aca="false">'Cost Model'!Y12</f>
        <v>Make in-house</v>
      </c>
      <c r="N21" s="12" t="n">
        <f aca="false">'Cost Model'!W12</f>
        <v>0.73496814393614</v>
      </c>
      <c r="O21" s="14" t="n">
        <f aca="false">'Cost Model'!X12</f>
        <v>0.22436799285635</v>
      </c>
      <c r="P21" s="15" t="n">
        <f aca="false">'Cost Model'!Z12</f>
        <v>734.96814393614</v>
      </c>
      <c r="Q21" s="8" t="s">
        <v>89</v>
      </c>
    </row>
    <row r="22" customFormat="false" ht="63.75" hidden="false" customHeight="true" outlineLevel="0" collapsed="false">
      <c r="A22" s="7" t="s">
        <v>90</v>
      </c>
      <c r="B22" s="8" t="s">
        <v>91</v>
      </c>
      <c r="C22" s="8" t="s">
        <v>85</v>
      </c>
      <c r="D22" s="7" t="s">
        <v>92</v>
      </c>
      <c r="E22" s="9" t="s">
        <v>28</v>
      </c>
      <c r="F22" s="18" t="s">
        <v>48</v>
      </c>
      <c r="G22" s="8" t="s">
        <v>93</v>
      </c>
      <c r="H22" s="8" t="s">
        <v>94</v>
      </c>
      <c r="I22" s="8" t="s">
        <v>81</v>
      </c>
      <c r="J22" s="11" t="s">
        <v>95</v>
      </c>
      <c r="K22" s="12" t="n">
        <f aca="false">'Cost Model'!U13</f>
        <v>3.68519213191667</v>
      </c>
      <c r="L22" s="12" t="n">
        <f aca="false">'Cost Model'!V13</f>
        <v>1.71529985149636</v>
      </c>
      <c r="M22" s="13" t="str">
        <f aca="false">'Cost Model'!Y13</f>
        <v>Make in-house</v>
      </c>
      <c r="N22" s="12" t="n">
        <f aca="false">'Cost Model'!W13</f>
        <v>1.96989228042031</v>
      </c>
      <c r="O22" s="14" t="n">
        <f aca="false">'Cost Model'!X13</f>
        <v>0.534542626247214</v>
      </c>
      <c r="P22" s="15" t="n">
        <f aca="false">'Cost Model'!Z13</f>
        <v>1969.89228042031</v>
      </c>
      <c r="Q22" s="8" t="s">
        <v>96</v>
      </c>
    </row>
    <row r="23" customFormat="false" ht="63.75" hidden="false" customHeight="true" outlineLevel="0" collapsed="false">
      <c r="A23" s="7" t="s">
        <v>97</v>
      </c>
      <c r="B23" s="8" t="s">
        <v>98</v>
      </c>
      <c r="C23" s="8" t="s">
        <v>46</v>
      </c>
      <c r="D23" s="7" t="s">
        <v>99</v>
      </c>
      <c r="E23" s="9" t="s">
        <v>28</v>
      </c>
      <c r="F23" s="18" t="s">
        <v>48</v>
      </c>
      <c r="G23" s="8" t="s">
        <v>100</v>
      </c>
      <c r="H23" s="8" t="s">
        <v>101</v>
      </c>
      <c r="I23" s="8" t="s">
        <v>81</v>
      </c>
      <c r="J23" s="11" t="s">
        <v>51</v>
      </c>
      <c r="K23" s="12" t="n">
        <f aca="false">'Cost Model'!U14</f>
        <v>1.133295644869</v>
      </c>
      <c r="L23" s="12" t="n">
        <f aca="false">'Cost Model'!V14</f>
        <v>1.69759720584465</v>
      </c>
      <c r="M23" s="13" t="str">
        <f aca="false">'Cost Model'!Y14</f>
        <v>Buy finished</v>
      </c>
      <c r="N23" s="12" t="n">
        <f aca="false">'Cost Model'!W14</f>
        <v>-0.564301560975652</v>
      </c>
      <c r="O23" s="14" t="n">
        <f aca="false">'Cost Model'!X14</f>
        <v>-0.497929700454185</v>
      </c>
      <c r="P23" s="15" t="n">
        <f aca="false">'Cost Model'!Z14</f>
        <v>-564.301560975652</v>
      </c>
      <c r="Q23" s="8" t="s">
        <v>102</v>
      </c>
    </row>
    <row r="24" customFormat="false" ht="63.75" hidden="false" customHeight="true" outlineLevel="0" collapsed="false">
      <c r="A24" s="7" t="s">
        <v>103</v>
      </c>
      <c r="B24" s="8" t="s">
        <v>104</v>
      </c>
      <c r="C24" s="8" t="s">
        <v>105</v>
      </c>
      <c r="D24" s="7" t="s">
        <v>106</v>
      </c>
      <c r="E24" s="9" t="s">
        <v>28</v>
      </c>
      <c r="F24" s="10" t="s">
        <v>29</v>
      </c>
      <c r="G24" s="8" t="s">
        <v>107</v>
      </c>
      <c r="H24" s="8" t="s">
        <v>108</v>
      </c>
      <c r="I24" s="8" t="s">
        <v>109</v>
      </c>
      <c r="J24" s="11" t="s">
        <v>95</v>
      </c>
      <c r="K24" s="12" t="n">
        <f aca="false">'Cost Model'!U15</f>
        <v>1.27001109526074</v>
      </c>
      <c r="L24" s="12" t="n">
        <f aca="false">'Cost Model'!V15</f>
        <v>1.34603604032145</v>
      </c>
      <c r="M24" s="13" t="str">
        <f aca="false">'Cost Model'!Y15</f>
        <v>Buy finished</v>
      </c>
      <c r="N24" s="12" t="n">
        <f aca="false">'Cost Model'!W15</f>
        <v>-0.0760249450607105</v>
      </c>
      <c r="O24" s="14" t="n">
        <f aca="false">'Cost Model'!X15</f>
        <v>-0.0598616384883647</v>
      </c>
      <c r="P24" s="15" t="n">
        <f aca="false">'Cost Model'!Z15</f>
        <v>-76.0249450607105</v>
      </c>
      <c r="Q24" s="8" t="s">
        <v>110</v>
      </c>
    </row>
    <row r="25" customFormat="false" ht="63.75" hidden="false" customHeight="true" outlineLevel="0" collapsed="false">
      <c r="A25" s="7" t="s">
        <v>111</v>
      </c>
      <c r="B25" s="8" t="s">
        <v>112</v>
      </c>
      <c r="C25" s="8" t="s">
        <v>85</v>
      </c>
      <c r="D25" s="7" t="s">
        <v>113</v>
      </c>
      <c r="E25" s="9" t="s">
        <v>28</v>
      </c>
      <c r="F25" s="10" t="s">
        <v>29</v>
      </c>
      <c r="G25" s="8" t="s">
        <v>114</v>
      </c>
      <c r="H25" s="8" t="s">
        <v>115</v>
      </c>
      <c r="I25" s="8" t="s">
        <v>81</v>
      </c>
      <c r="J25" s="11" t="s">
        <v>51</v>
      </c>
      <c r="K25" s="12" t="n">
        <f aca="false">'Cost Model'!U16</f>
        <v>2.61529764200538</v>
      </c>
      <c r="L25" s="12" t="n">
        <f aca="false">'Cost Model'!V16</f>
        <v>0.596770129157448</v>
      </c>
      <c r="M25" s="13" t="str">
        <f aca="false">'Cost Model'!Y16</f>
        <v>Make in-house</v>
      </c>
      <c r="N25" s="12" t="n">
        <f aca="false">'Cost Model'!W16</f>
        <v>2.01852751284793</v>
      </c>
      <c r="O25" s="14" t="n">
        <f aca="false">'Cost Model'!X16</f>
        <v>0.771815597745941</v>
      </c>
      <c r="P25" s="15" t="n">
        <f aca="false">'Cost Model'!Z16</f>
        <v>2018.52751284793</v>
      </c>
      <c r="Q25" s="8" t="s">
        <v>116</v>
      </c>
    </row>
    <row r="26" customFormat="false" ht="63.75" hidden="false" customHeight="true" outlineLevel="0" collapsed="false">
      <c r="A26" s="7" t="s">
        <v>117</v>
      </c>
      <c r="B26" s="8" t="s">
        <v>118</v>
      </c>
      <c r="C26" s="8" t="s">
        <v>119</v>
      </c>
      <c r="D26" s="7" t="s">
        <v>120</v>
      </c>
      <c r="E26" s="9" t="s">
        <v>28</v>
      </c>
      <c r="F26" s="10" t="s">
        <v>29</v>
      </c>
      <c r="G26" s="8" t="s">
        <v>121</v>
      </c>
      <c r="H26" s="8" t="s">
        <v>122</v>
      </c>
      <c r="I26" s="8" t="s">
        <v>67</v>
      </c>
      <c r="J26" s="11" t="s">
        <v>123</v>
      </c>
      <c r="K26" s="12" t="n">
        <f aca="false">'Cost Model'!U17</f>
        <v>0.74100491361547</v>
      </c>
      <c r="L26" s="12" t="n">
        <f aca="false">'Cost Model'!V17</f>
        <v>0.70445811378688</v>
      </c>
      <c r="M26" s="13" t="str">
        <f aca="false">'Cost Model'!Y17</f>
        <v>Make in-house</v>
      </c>
      <c r="N26" s="12" t="n">
        <f aca="false">'Cost Model'!W17</f>
        <v>0.0365467998285896</v>
      </c>
      <c r="O26" s="14" t="n">
        <f aca="false">'Cost Model'!X17</f>
        <v>0.0493205903996944</v>
      </c>
      <c r="P26" s="15" t="n">
        <f aca="false">'Cost Model'!Z17</f>
        <v>36.5467998285896</v>
      </c>
      <c r="Q26" s="8" t="s">
        <v>124</v>
      </c>
    </row>
    <row r="27" customFormat="false" ht="63.75" hidden="false" customHeight="true" outlineLevel="0" collapsed="false">
      <c r="A27" s="7" t="s">
        <v>125</v>
      </c>
      <c r="B27" s="8" t="s">
        <v>126</v>
      </c>
      <c r="C27" s="8" t="s">
        <v>85</v>
      </c>
      <c r="D27" s="7" t="s">
        <v>127</v>
      </c>
      <c r="E27" s="19" t="s">
        <v>128</v>
      </c>
      <c r="F27" s="20" t="s">
        <v>129</v>
      </c>
      <c r="G27" s="8" t="s">
        <v>31</v>
      </c>
      <c r="H27" s="8" t="s">
        <v>31</v>
      </c>
      <c r="I27" s="8" t="s">
        <v>130</v>
      </c>
      <c r="J27" s="11" t="s">
        <v>131</v>
      </c>
      <c r="K27" s="12" t="n">
        <f aca="false">'Cost Model'!U18</f>
        <v>1.5810663017578</v>
      </c>
      <c r="L27" s="12" t="str">
        <f aca="false">'Cost Model'!V18</f>
        <v>n/a</v>
      </c>
      <c r="M27" s="13" t="str">
        <f aca="false">'Cost Model'!Y18</f>
        <v>Buy finished (no base)</v>
      </c>
      <c r="N27" s="12" t="str">
        <f aca="false">'Cost Model'!W18</f>
        <v>n/a</v>
      </c>
      <c r="O27" s="14" t="str">
        <f aca="false">'Cost Model'!X18</f>
        <v>n/a</v>
      </c>
      <c r="P27" s="15" t="str">
        <f aca="false">'Cost Model'!Z18</f>
        <v>n/a</v>
      </c>
      <c r="Q27" s="8" t="s">
        <v>132</v>
      </c>
    </row>
    <row r="28" customFormat="false" ht="63.75" hidden="false" customHeight="true" outlineLevel="0" collapsed="false">
      <c r="A28" s="7" t="s">
        <v>133</v>
      </c>
      <c r="B28" s="8" t="s">
        <v>134</v>
      </c>
      <c r="C28" s="8" t="s">
        <v>85</v>
      </c>
      <c r="D28" s="7" t="s">
        <v>135</v>
      </c>
      <c r="E28" s="9" t="s">
        <v>28</v>
      </c>
      <c r="F28" s="17" t="s">
        <v>40</v>
      </c>
      <c r="G28" s="8" t="s">
        <v>136</v>
      </c>
      <c r="H28" s="8" t="s">
        <v>137</v>
      </c>
      <c r="I28" s="8" t="s">
        <v>81</v>
      </c>
      <c r="J28" s="11" t="s">
        <v>51</v>
      </c>
      <c r="K28" s="12" t="n">
        <f aca="false">'Cost Model'!U19</f>
        <v>2.24545757141876</v>
      </c>
      <c r="L28" s="12" t="n">
        <f aca="false">'Cost Model'!V19</f>
        <v>0.653744465407708</v>
      </c>
      <c r="M28" s="13" t="str">
        <f aca="false">'Cost Model'!Y19</f>
        <v>Make in-house</v>
      </c>
      <c r="N28" s="12" t="n">
        <f aca="false">'Cost Model'!W19</f>
        <v>1.59171310601105</v>
      </c>
      <c r="O28" s="14" t="n">
        <f aca="false">'Cost Model'!X19</f>
        <v>0.708859132441924</v>
      </c>
      <c r="P28" s="15" t="n">
        <f aca="false">'Cost Model'!Z19</f>
        <v>1591.71310601105</v>
      </c>
      <c r="Q28" s="8" t="s">
        <v>138</v>
      </c>
    </row>
    <row r="29" customFormat="false" ht="63.75" hidden="false" customHeight="true" outlineLevel="0" collapsed="false">
      <c r="A29" s="7" t="s">
        <v>139</v>
      </c>
      <c r="B29" s="8" t="s">
        <v>140</v>
      </c>
      <c r="C29" s="8" t="s">
        <v>46</v>
      </c>
      <c r="D29" s="7" t="s">
        <v>141</v>
      </c>
      <c r="E29" s="9" t="s">
        <v>28</v>
      </c>
      <c r="F29" s="18" t="s">
        <v>48</v>
      </c>
      <c r="G29" s="8" t="s">
        <v>31</v>
      </c>
      <c r="H29" s="8" t="s">
        <v>142</v>
      </c>
      <c r="I29" s="8" t="s">
        <v>81</v>
      </c>
      <c r="J29" s="11" t="s">
        <v>74</v>
      </c>
      <c r="K29" s="12" t="n">
        <f aca="false">'Cost Model'!U20</f>
        <v>0.733075854198477</v>
      </c>
      <c r="L29" s="12" t="n">
        <f aca="false">'Cost Model'!V20</f>
        <v>1.74981465323462</v>
      </c>
      <c r="M29" s="13" t="str">
        <f aca="false">'Cost Model'!Y20</f>
        <v>Buy finished</v>
      </c>
      <c r="N29" s="12" t="n">
        <f aca="false">'Cost Model'!W20</f>
        <v>-1.01673879903614</v>
      </c>
      <c r="O29" s="14" t="n">
        <f aca="false">'Cost Model'!X20</f>
        <v>-1.3869489674405</v>
      </c>
      <c r="P29" s="15" t="n">
        <f aca="false">'Cost Model'!Z20</f>
        <v>-1016.73879903614</v>
      </c>
      <c r="Q29" s="8" t="s">
        <v>143</v>
      </c>
    </row>
    <row r="30" customFormat="false" ht="63.75" hidden="false" customHeight="true" outlineLevel="0" collapsed="false">
      <c r="A30" s="21" t="s">
        <v>144</v>
      </c>
      <c r="B30" s="22" t="s">
        <v>145</v>
      </c>
      <c r="C30" s="22" t="s">
        <v>37</v>
      </c>
      <c r="D30" s="21" t="s">
        <v>146</v>
      </c>
      <c r="E30" s="9" t="s">
        <v>28</v>
      </c>
      <c r="F30" s="10" t="s">
        <v>29</v>
      </c>
      <c r="G30" s="22" t="s">
        <v>147</v>
      </c>
      <c r="H30" s="22" t="s">
        <v>148</v>
      </c>
      <c r="I30" s="22" t="s">
        <v>149</v>
      </c>
      <c r="J30" s="23" t="s">
        <v>51</v>
      </c>
      <c r="K30" s="24" t="n">
        <f aca="false">'Cost Model'!U21</f>
        <v>1.84653222099529</v>
      </c>
      <c r="L30" s="24" t="n">
        <f aca="false">'Cost Model'!V21</f>
        <v>1.10680450900252</v>
      </c>
      <c r="M30" s="25" t="str">
        <f aca="false">'Cost Model'!Y21</f>
        <v>Make in-house</v>
      </c>
      <c r="N30" s="24" t="n">
        <f aca="false">'Cost Model'!W21</f>
        <v>0.739727711992771</v>
      </c>
      <c r="O30" s="26" t="n">
        <f aca="false">'Cost Model'!X21</f>
        <v>0.400603739042286</v>
      </c>
      <c r="P30" s="27" t="n">
        <f aca="false">'Cost Model'!Z21</f>
        <v>739.727711992771</v>
      </c>
      <c r="Q30" s="22" t="s">
        <v>150</v>
      </c>
    </row>
    <row r="31" customFormat="false" ht="63.75" hidden="false" customHeight="true" outlineLevel="0" collapsed="false">
      <c r="A31" s="21" t="s">
        <v>151</v>
      </c>
      <c r="B31" s="22" t="s">
        <v>145</v>
      </c>
      <c r="C31" s="22" t="s">
        <v>37</v>
      </c>
      <c r="D31" s="21" t="s">
        <v>152</v>
      </c>
      <c r="E31" s="9" t="s">
        <v>28</v>
      </c>
      <c r="F31" s="10" t="s">
        <v>29</v>
      </c>
      <c r="G31" s="22" t="s">
        <v>31</v>
      </c>
      <c r="H31" s="22" t="s">
        <v>153</v>
      </c>
      <c r="I31" s="22" t="s">
        <v>154</v>
      </c>
      <c r="J31" s="23" t="s">
        <v>155</v>
      </c>
      <c r="K31" s="24" t="n">
        <f aca="false">'Cost Model'!U22</f>
        <v>0.724342345103053</v>
      </c>
      <c r="L31" s="24" t="n">
        <f aca="false">'Cost Model'!V22</f>
        <v>0.343790434831881</v>
      </c>
      <c r="M31" s="25" t="str">
        <f aca="false">'Cost Model'!Y22</f>
        <v>Make in-house</v>
      </c>
      <c r="N31" s="24" t="n">
        <f aca="false">'Cost Model'!W22</f>
        <v>0.380551910271172</v>
      </c>
      <c r="O31" s="26" t="n">
        <f aca="false">'Cost Model'!X22</f>
        <v>0.525375760293333</v>
      </c>
      <c r="P31" s="27" t="n">
        <f aca="false">'Cost Model'!Z22</f>
        <v>380.551910271172</v>
      </c>
      <c r="Q31" s="22" t="s">
        <v>156</v>
      </c>
    </row>
    <row r="32" customFormat="false" ht="63.75" hidden="false" customHeight="true" outlineLevel="0" collapsed="false">
      <c r="A32" s="21" t="s">
        <v>157</v>
      </c>
      <c r="B32" s="22" t="s">
        <v>145</v>
      </c>
      <c r="C32" s="22" t="s">
        <v>119</v>
      </c>
      <c r="D32" s="21" t="s">
        <v>158</v>
      </c>
      <c r="E32" s="16" t="s">
        <v>39</v>
      </c>
      <c r="F32" s="17" t="s">
        <v>40</v>
      </c>
      <c r="G32" s="22" t="s">
        <v>31</v>
      </c>
      <c r="H32" s="22" t="s">
        <v>159</v>
      </c>
      <c r="I32" s="22" t="s">
        <v>160</v>
      </c>
      <c r="J32" s="23" t="s">
        <v>51</v>
      </c>
      <c r="K32" s="24" t="n">
        <f aca="false">'Cost Model'!U23</f>
        <v>1.46814075130766</v>
      </c>
      <c r="L32" s="24" t="n">
        <f aca="false">'Cost Model'!V23</f>
        <v>1.55361766977984</v>
      </c>
      <c r="M32" s="25" t="str">
        <f aca="false">'Cost Model'!Y23</f>
        <v>Buy finished</v>
      </c>
      <c r="N32" s="24" t="n">
        <f aca="false">'Cost Model'!W23</f>
        <v>-0.0854769184721815</v>
      </c>
      <c r="O32" s="26" t="n">
        <f aca="false">'Cost Model'!X23</f>
        <v>-0.0582212014727118</v>
      </c>
      <c r="P32" s="27" t="n">
        <f aca="false">'Cost Model'!Z23</f>
        <v>-85.4769184721815</v>
      </c>
      <c r="Q32" s="22" t="s">
        <v>161</v>
      </c>
    </row>
    <row r="34" customFormat="false" ht="15" hidden="false" customHeight="false" outlineLevel="0" collapsed="false">
      <c r="A34" s="3" t="s">
        <v>162</v>
      </c>
    </row>
    <row r="35" customFormat="false" ht="18" hidden="false" customHeight="true" outlineLevel="0" collapsed="false">
      <c r="A35" s="28" t="s">
        <v>163</v>
      </c>
      <c r="B35" s="28"/>
      <c r="C35" s="28"/>
      <c r="D35" s="29" t="s">
        <v>164</v>
      </c>
      <c r="E35" s="29"/>
      <c r="F35" s="29"/>
      <c r="G35" s="29"/>
      <c r="H35" s="29"/>
      <c r="I35" s="29"/>
      <c r="J35" s="29"/>
      <c r="K35" s="29"/>
      <c r="L35" s="29"/>
      <c r="M35" s="29"/>
      <c r="N35" s="29"/>
      <c r="O35" s="29"/>
      <c r="P35" s="29"/>
      <c r="Q35" s="29"/>
    </row>
    <row r="36" customFormat="false" ht="18" hidden="false" customHeight="true" outlineLevel="0" collapsed="false">
      <c r="A36" s="28" t="s">
        <v>165</v>
      </c>
      <c r="B36" s="28"/>
      <c r="C36" s="28"/>
      <c r="D36" s="29" t="s">
        <v>166</v>
      </c>
      <c r="E36" s="29"/>
      <c r="F36" s="29"/>
      <c r="G36" s="29"/>
      <c r="H36" s="29"/>
      <c r="I36" s="29"/>
      <c r="J36" s="29"/>
      <c r="K36" s="29"/>
      <c r="L36" s="29"/>
      <c r="M36" s="29"/>
      <c r="N36" s="29"/>
      <c r="O36" s="29"/>
      <c r="P36" s="29"/>
      <c r="Q36" s="29"/>
    </row>
    <row r="37" customFormat="false" ht="18" hidden="false" customHeight="true" outlineLevel="0" collapsed="false">
      <c r="A37" s="28" t="s">
        <v>167</v>
      </c>
      <c r="B37" s="28"/>
      <c r="C37" s="28"/>
      <c r="D37" s="29" t="s">
        <v>168</v>
      </c>
      <c r="E37" s="29"/>
      <c r="F37" s="29"/>
      <c r="G37" s="29"/>
      <c r="H37" s="29"/>
      <c r="I37" s="29"/>
      <c r="J37" s="29"/>
      <c r="K37" s="29"/>
      <c r="L37" s="29"/>
      <c r="M37" s="29"/>
      <c r="N37" s="29"/>
      <c r="O37" s="29"/>
      <c r="P37" s="29"/>
      <c r="Q37" s="29"/>
    </row>
    <row r="38" customFormat="false" ht="18" hidden="false" customHeight="true" outlineLevel="0" collapsed="false">
      <c r="A38" s="28" t="s">
        <v>16</v>
      </c>
      <c r="B38" s="28"/>
      <c r="C38" s="28"/>
      <c r="D38" s="29" t="s">
        <v>169</v>
      </c>
      <c r="E38" s="29"/>
      <c r="F38" s="29"/>
      <c r="G38" s="29"/>
      <c r="H38" s="29"/>
      <c r="I38" s="29"/>
      <c r="J38" s="29"/>
      <c r="K38" s="29"/>
      <c r="L38" s="29"/>
      <c r="M38" s="29"/>
      <c r="N38" s="29"/>
      <c r="O38" s="29"/>
      <c r="P38" s="29"/>
      <c r="Q38" s="29"/>
    </row>
    <row r="39" customFormat="false" ht="18" hidden="false" customHeight="true" outlineLevel="0" collapsed="false">
      <c r="A39" s="28" t="s">
        <v>170</v>
      </c>
      <c r="B39" s="28"/>
      <c r="C39" s="28"/>
      <c r="D39" s="29" t="s">
        <v>171</v>
      </c>
      <c r="E39" s="29"/>
      <c r="F39" s="29"/>
      <c r="G39" s="29"/>
      <c r="H39" s="29"/>
      <c r="I39" s="29"/>
      <c r="J39" s="29"/>
      <c r="K39" s="29"/>
      <c r="L39" s="29"/>
      <c r="M39" s="29"/>
      <c r="N39" s="29"/>
      <c r="O39" s="29"/>
      <c r="P39" s="29"/>
      <c r="Q39" s="29"/>
    </row>
    <row r="40" customFormat="false" ht="18" hidden="false" customHeight="true" outlineLevel="0" collapsed="false">
      <c r="A40" s="28" t="s">
        <v>172</v>
      </c>
      <c r="B40" s="28"/>
      <c r="C40" s="28"/>
      <c r="D40" s="29" t="s">
        <v>173</v>
      </c>
      <c r="E40" s="29"/>
      <c r="F40" s="29"/>
      <c r="G40" s="29"/>
      <c r="H40" s="29"/>
      <c r="I40" s="29"/>
      <c r="J40" s="29"/>
      <c r="K40" s="29"/>
      <c r="L40" s="29"/>
      <c r="M40" s="29"/>
      <c r="N40" s="29"/>
      <c r="O40" s="29"/>
      <c r="P40" s="29"/>
      <c r="Q40" s="29"/>
    </row>
    <row r="42" customFormat="false" ht="15" hidden="false" customHeight="false" outlineLevel="0" collapsed="false">
      <c r="A42" s="3" t="s">
        <v>174</v>
      </c>
    </row>
    <row r="43" customFormat="false" ht="15" hidden="false" customHeight="true" outlineLevel="0" collapsed="false">
      <c r="A43" s="30" t="s">
        <v>175</v>
      </c>
      <c r="B43" s="30"/>
      <c r="C43" s="31" t="s">
        <v>9</v>
      </c>
      <c r="D43" s="30" t="s">
        <v>176</v>
      </c>
      <c r="E43" s="30"/>
      <c r="F43" s="30"/>
      <c r="G43" s="31" t="s">
        <v>177</v>
      </c>
      <c r="H43" s="31" t="s">
        <v>178</v>
      </c>
      <c r="I43" s="31" t="s">
        <v>179</v>
      </c>
      <c r="J43" s="30" t="s">
        <v>180</v>
      </c>
      <c r="K43" s="30"/>
      <c r="L43" s="30"/>
      <c r="M43" s="30"/>
      <c r="N43" s="30"/>
      <c r="O43" s="30"/>
      <c r="P43" s="30"/>
    </row>
    <row r="44" customFormat="false" ht="27.75" hidden="false" customHeight="true" outlineLevel="0" collapsed="false">
      <c r="A44" s="32" t="str">
        <f aca="false">'Base Creams'!B7</f>
        <v>Lotion</v>
      </c>
      <c r="B44" s="32"/>
      <c r="C44" s="32" t="str">
        <f aca="false">'Base Creams'!D7</f>
        <v>Candles and Supplies (PA)</v>
      </c>
      <c r="D44" s="32" t="str">
        <f aca="false">'Base Creams'!E7</f>
        <v>Basic Hand &amp; Body Lotion (unscented lotion base)</v>
      </c>
      <c r="E44" s="32"/>
      <c r="F44" s="32"/>
      <c r="G44" s="32" t="str">
        <f aca="false">'Base Creams'!F7</f>
        <v>Gallon x4-39 (-10%, each)</v>
      </c>
      <c r="H44" s="33" t="n">
        <f aca="false">'Base Creams'!I7</f>
        <v>5.70409511228534</v>
      </c>
      <c r="I44" s="12" t="n">
        <f aca="false">'Base Creams'!L7</f>
        <v>23.99</v>
      </c>
      <c r="J44" s="34" t="s">
        <v>181</v>
      </c>
      <c r="K44" s="34"/>
      <c r="L44" s="34"/>
      <c r="M44" s="34"/>
      <c r="N44" s="34"/>
      <c r="O44" s="34"/>
      <c r="P44" s="34"/>
    </row>
    <row r="45" customFormat="false" ht="27.75" hidden="false" customHeight="true" outlineLevel="0" collapsed="false">
      <c r="A45" s="32" t="str">
        <f aca="false">'Base Creams'!B13</f>
        <v>Lotion</v>
      </c>
      <c r="B45" s="32"/>
      <c r="C45" s="32" t="str">
        <f aca="false">'Base Creams'!D13</f>
        <v>BulkSkinCare (Aromaland) (NM)</v>
      </c>
      <c r="D45" s="32" t="str">
        <f aca="false">'Base Creams'!E13</f>
        <v>Lite Hand and Body Lotion - Aroma Free (R) - Unscented - Bulk</v>
      </c>
      <c r="E45" s="32"/>
      <c r="F45" s="32"/>
      <c r="G45" s="32" t="str">
        <f aca="false">'Base Creams'!F13</f>
        <v>5 Gallon - Basic Lotion</v>
      </c>
      <c r="H45" s="33" t="n">
        <f aca="false">'Base Creams'!I13</f>
        <v>6.7311248481006</v>
      </c>
      <c r="I45" s="12" t="n">
        <f aca="false">'Base Creams'!L13</f>
        <v>28.9</v>
      </c>
      <c r="J45" s="34"/>
      <c r="K45" s="34"/>
      <c r="L45" s="34"/>
      <c r="M45" s="34"/>
      <c r="N45" s="34"/>
      <c r="O45" s="34"/>
      <c r="P45" s="34"/>
    </row>
    <row r="46" customFormat="false" ht="27.75" hidden="false" customHeight="true" outlineLevel="0" collapsed="false">
      <c r="A46" s="32" t="str">
        <f aca="false">'Base Creams'!B14</f>
        <v>Lotion</v>
      </c>
      <c r="B46" s="32"/>
      <c r="C46" s="32" t="str">
        <f aca="false">'Base Creams'!D14</f>
        <v>Organic Creations (OR)</v>
      </c>
      <c r="D46" s="32" t="str">
        <f aca="false">'Base Creams'!E14</f>
        <v>Lightweight Lotion</v>
      </c>
      <c r="E46" s="32"/>
      <c r="F46" s="32"/>
      <c r="G46" s="32" t="str">
        <f aca="false">'Base Creams'!F14</f>
        <v>5 gal (no spout)</v>
      </c>
      <c r="H46" s="33" t="n">
        <f aca="false">'Base Creams'!I14</f>
        <v>6.76354029062087</v>
      </c>
      <c r="I46" s="12" t="n">
        <f aca="false">'Base Creams'!L14</f>
        <v>0</v>
      </c>
      <c r="J46" s="34" t="s">
        <v>182</v>
      </c>
      <c r="K46" s="34"/>
      <c r="L46" s="34"/>
      <c r="M46" s="34"/>
      <c r="N46" s="34"/>
      <c r="O46" s="34"/>
      <c r="P46" s="34"/>
    </row>
    <row r="47" customFormat="false" ht="27.75" hidden="false" customHeight="true" outlineLevel="0" collapsed="false">
      <c r="A47" s="32" t="str">
        <f aca="false">'Base Creams'!B106</f>
        <v>Body cream</v>
      </c>
      <c r="B47" s="32"/>
      <c r="C47" s="32" t="str">
        <f aca="false">'Base Creams'!D106</f>
        <v>BulkSkinCare (Aromaland) (NM)</v>
      </c>
      <c r="D47" s="32" t="str">
        <f aca="false">'Base Creams'!E106</f>
        <v>Aromaland Rich Body Cream</v>
      </c>
      <c r="E47" s="32"/>
      <c r="F47" s="32"/>
      <c r="G47" s="32" t="str">
        <f aca="false">'Base Creams'!F106</f>
        <v>5 Gallon</v>
      </c>
      <c r="H47" s="33" t="n">
        <f aca="false">'Base Creams'!I106</f>
        <v>6.8315105404977</v>
      </c>
      <c r="I47" s="12" t="n">
        <f aca="false">'Base Creams'!L106</f>
        <v>32.6</v>
      </c>
      <c r="J47" s="34"/>
      <c r="K47" s="34"/>
      <c r="L47" s="34"/>
      <c r="M47" s="34"/>
      <c r="N47" s="34"/>
      <c r="O47" s="34"/>
      <c r="P47" s="34"/>
    </row>
    <row r="48" customFormat="false" ht="27.75" hidden="false" customHeight="true" outlineLevel="0" collapsed="false">
      <c r="A48" s="32" t="str">
        <f aca="false">'Base Creams'!B108</f>
        <v>Body cream</v>
      </c>
      <c r="B48" s="32"/>
      <c r="C48" s="32" t="str">
        <f aca="false">'Base Creams'!D108</f>
        <v>Organic Creations (OR)</v>
      </c>
      <c r="D48" s="32" t="str">
        <f aca="false">'Base Creams'!E108</f>
        <v>Thick Body Cream, Unscented</v>
      </c>
      <c r="E48" s="32"/>
      <c r="F48" s="32"/>
      <c r="G48" s="32" t="str">
        <f aca="false">'Base Creams'!F108</f>
        <v>5 Gallons</v>
      </c>
      <c r="H48" s="33" t="n">
        <f aca="false">'Base Creams'!I108</f>
        <v>8.98282694848085</v>
      </c>
      <c r="I48" s="12" t="n">
        <f aca="false">'Base Creams'!L108</f>
        <v>0</v>
      </c>
      <c r="J48" s="34" t="s">
        <v>183</v>
      </c>
      <c r="K48" s="34"/>
      <c r="L48" s="34"/>
      <c r="M48" s="34"/>
      <c r="N48" s="34"/>
      <c r="O48" s="34"/>
      <c r="P48" s="34"/>
    </row>
    <row r="49" customFormat="false" ht="27.75" hidden="false" customHeight="true" outlineLevel="0" collapsed="false">
      <c r="A49" s="32" t="str">
        <f aca="false">'Base Creams'!B109</f>
        <v>Body cream</v>
      </c>
      <c r="B49" s="32"/>
      <c r="C49" s="32" t="str">
        <f aca="false">'Base Creams'!D109</f>
        <v>BulkSkinCare (Aromaland) (NM)</v>
      </c>
      <c r="D49" s="32" t="str">
        <f aca="false">'Base Creams'!E109</f>
        <v>Aromaland Body Butter - Natural - Aroma Free (R)</v>
      </c>
      <c r="E49" s="32"/>
      <c r="F49" s="32"/>
      <c r="G49" s="32" t="str">
        <f aca="false">'Base Creams'!F109</f>
        <v>5 Gallon</v>
      </c>
      <c r="H49" s="33" t="n">
        <f aca="false">'Base Creams'!I109</f>
        <v>9.06641306070693</v>
      </c>
      <c r="I49" s="12" t="n">
        <f aca="false">'Base Creams'!L109</f>
        <v>42.9</v>
      </c>
      <c r="J49" s="34"/>
      <c r="K49" s="34"/>
      <c r="L49" s="34"/>
      <c r="M49" s="34"/>
      <c r="N49" s="34"/>
      <c r="O49" s="34"/>
      <c r="P49" s="34"/>
    </row>
    <row r="50" customFormat="false" ht="27.75" hidden="false" customHeight="true" outlineLevel="0" collapsed="false">
      <c r="A50" s="32" t="str">
        <f aca="false">'Base Creams'!B199</f>
        <v>Face cream</v>
      </c>
      <c r="B50" s="32"/>
      <c r="C50" s="32" t="str">
        <f aca="false">'Base Creams'!D199</f>
        <v>RainShadow Labs</v>
      </c>
      <c r="D50" s="32" t="str">
        <f aca="false">'Base Creams'!E199</f>
        <v>Night Face Moisturizer</v>
      </c>
      <c r="E50" s="32"/>
      <c r="F50" s="32"/>
      <c r="G50" s="32" t="str">
        <f aca="false">'Base Creams'!F199</f>
        <v>5 gal</v>
      </c>
      <c r="H50" s="33" t="n">
        <f aca="false">'Base Creams'!I199</f>
        <v>11.4651027632483</v>
      </c>
      <c r="I50" s="12" t="n">
        <f aca="false">'Base Creams'!L199</f>
        <v>46.5</v>
      </c>
      <c r="J50" s="34"/>
      <c r="K50" s="34"/>
      <c r="L50" s="34"/>
      <c r="M50" s="34"/>
      <c r="N50" s="34"/>
      <c r="O50" s="34"/>
      <c r="P50" s="34"/>
    </row>
    <row r="51" customFormat="false" ht="27.75" hidden="false" customHeight="true" outlineLevel="0" collapsed="false">
      <c r="A51" s="32" t="str">
        <f aca="false">'Base Creams'!B200</f>
        <v>Face cream</v>
      </c>
      <c r="B51" s="32"/>
      <c r="C51" s="32" t="str">
        <f aca="false">'Base Creams'!D200</f>
        <v>Organic Creations (OR)</v>
      </c>
      <c r="D51" s="32" t="str">
        <f aca="false">'Base Creams'!E200</f>
        <v>Facial Cream, Unscented Base</v>
      </c>
      <c r="E51" s="32"/>
      <c r="F51" s="32"/>
      <c r="G51" s="32" t="str">
        <f aca="false">'Base Creams'!F200</f>
        <v>5 Gallons</v>
      </c>
      <c r="H51" s="33" t="n">
        <f aca="false">'Base Creams'!I200</f>
        <v>13.2100396301189</v>
      </c>
      <c r="I51" s="12" t="n">
        <f aca="false">'Base Creams'!L200</f>
        <v>0</v>
      </c>
      <c r="J51" s="34" t="s">
        <v>183</v>
      </c>
      <c r="K51" s="34"/>
      <c r="L51" s="34"/>
      <c r="M51" s="34"/>
      <c r="N51" s="34"/>
      <c r="O51" s="34"/>
      <c r="P51" s="34"/>
    </row>
    <row r="52" customFormat="false" ht="27.75" hidden="false" customHeight="true" outlineLevel="0" collapsed="false">
      <c r="A52" s="32" t="str">
        <f aca="false">'Base Creams'!B202</f>
        <v>Face cream</v>
      </c>
      <c r="B52" s="32"/>
      <c r="C52" s="32" t="str">
        <f aca="false">'Base Creams'!D202</f>
        <v>Bramble Berry (WA)</v>
      </c>
      <c r="D52" s="32" t="str">
        <f aca="false">'Base Creams'!E202</f>
        <v>Facial Lotion Base</v>
      </c>
      <c r="E52" s="32"/>
      <c r="F52" s="32"/>
      <c r="G52" s="32" t="str">
        <f aca="false">'Base Creams'!F202</f>
        <v>35 lbs</v>
      </c>
      <c r="H52" s="33" t="n">
        <f aca="false">'Base Creams'!I202</f>
        <v>14.6126228269085</v>
      </c>
      <c r="I52" s="12" t="n">
        <f aca="false">'Base Creams'!L202</f>
        <v>0</v>
      </c>
      <c r="J52" s="34" t="s">
        <v>184</v>
      </c>
      <c r="K52" s="34"/>
      <c r="L52" s="34"/>
      <c r="M52" s="34"/>
      <c r="N52" s="34"/>
      <c r="O52" s="34"/>
      <c r="P52" s="34"/>
    </row>
    <row r="53" customFormat="false" ht="27.75" hidden="false" customHeight="true" outlineLevel="0" collapsed="false">
      <c r="A53" s="32" t="str">
        <f aca="false">'Base Creams'!B273</f>
        <v>Gel</v>
      </c>
      <c r="B53" s="32"/>
      <c r="C53" s="32" t="str">
        <f aca="false">'Base Creams'!D273</f>
        <v>Texas Natural Supply (TX)</v>
      </c>
      <c r="D53" s="32" t="str">
        <f aca="false">'Base Creams'!E273</f>
        <v>Gel Base - All Natural</v>
      </c>
      <c r="E53" s="32"/>
      <c r="F53" s="32"/>
      <c r="G53" s="32" t="str">
        <f aca="false">'Base Creams'!F273</f>
        <v>576 oz Net Wt. ( 36 lbs ) 5 Gallons</v>
      </c>
      <c r="H53" s="33" t="n">
        <f aca="false">'Base Creams'!I273</f>
        <v>6.75750153092468</v>
      </c>
      <c r="I53" s="12" t="n">
        <f aca="false">'Base Creams'!L273</f>
        <v>0</v>
      </c>
      <c r="J53" s="34" t="s">
        <v>185</v>
      </c>
      <c r="K53" s="34"/>
      <c r="L53" s="34"/>
      <c r="M53" s="34"/>
      <c r="N53" s="34"/>
      <c r="O53" s="34"/>
      <c r="P53" s="34"/>
    </row>
    <row r="54" customFormat="false" ht="27.75" hidden="false" customHeight="true" outlineLevel="0" collapsed="false">
      <c r="A54" s="32" t="str">
        <f aca="false">'Base Creams'!B274</f>
        <v>Gel</v>
      </c>
      <c r="B54" s="32"/>
      <c r="C54" s="32" t="str">
        <f aca="false">'Base Creams'!D274</f>
        <v>Organic Creations (OR)</v>
      </c>
      <c r="D54" s="32" t="str">
        <f aca="false">'Base Creams'!E274</f>
        <v>Aloe Vera Gel</v>
      </c>
      <c r="E54" s="32"/>
      <c r="F54" s="32"/>
      <c r="G54" s="32" t="str">
        <f aca="false">'Base Creams'!F274</f>
        <v>5 Gal - Preserve</v>
      </c>
      <c r="H54" s="33" t="n">
        <f aca="false">'Base Creams'!I274</f>
        <v>7.29194187582563</v>
      </c>
      <c r="I54" s="12" t="n">
        <f aca="false">'Base Creams'!L274</f>
        <v>0</v>
      </c>
      <c r="J54" s="34" t="s">
        <v>186</v>
      </c>
      <c r="K54" s="34"/>
      <c r="L54" s="34"/>
      <c r="M54" s="34"/>
      <c r="N54" s="34"/>
      <c r="O54" s="34"/>
      <c r="P54" s="34"/>
    </row>
    <row r="55" customFormat="false" ht="27.75" hidden="false" customHeight="true" outlineLevel="0" collapsed="false">
      <c r="A55" s="32" t="str">
        <f aca="false">'Base Creams'!B275</f>
        <v>Gel</v>
      </c>
      <c r="B55" s="32"/>
      <c r="C55" s="32" t="str">
        <f aca="false">'Base Creams'!D275</f>
        <v>RainShadow Labs</v>
      </c>
      <c r="D55" s="32" t="str">
        <f aca="false">'Base Creams'!E275</f>
        <v>Aloe Vera Gel</v>
      </c>
      <c r="E55" s="32"/>
      <c r="F55" s="32"/>
      <c r="G55" s="32" t="str">
        <f aca="false">'Base Creams'!F275</f>
        <v>5 gal</v>
      </c>
      <c r="H55" s="33" t="n">
        <f aca="false">'Base Creams'!I275</f>
        <v>7.50250964230993</v>
      </c>
      <c r="I55" s="12" t="n">
        <f aca="false">'Base Creams'!L275</f>
        <v>44</v>
      </c>
      <c r="J55" s="34" t="s">
        <v>187</v>
      </c>
      <c r="K55" s="34"/>
      <c r="L55" s="34"/>
      <c r="M55" s="34"/>
      <c r="N55" s="34"/>
      <c r="O55" s="34"/>
      <c r="P55" s="34"/>
    </row>
    <row r="56" customFormat="false" ht="27.75" hidden="false" customHeight="true" outlineLevel="0" collapsed="false">
      <c r="A56" s="32" t="str">
        <f aca="false">'Base Creams'!B307</f>
        <v>Serum</v>
      </c>
      <c r="B56" s="32"/>
      <c r="C56" s="32" t="str">
        <f aca="false">'Base Creams'!D307</f>
        <v>Bramble Berry (WA)</v>
      </c>
      <c r="D56" s="32" t="str">
        <f aca="false">'Base Creams'!E307</f>
        <v>Hyaluronic Serum Base</v>
      </c>
      <c r="E56" s="32"/>
      <c r="F56" s="32"/>
      <c r="G56" s="32" t="str">
        <f aca="false">'Base Creams'!F307</f>
        <v>35 lbs</v>
      </c>
      <c r="H56" s="33" t="n">
        <f aca="false">'Base Creams'!I307</f>
        <v>10.0774754346183</v>
      </c>
      <c r="I56" s="12" t="n">
        <f aca="false">'Base Creams'!L307</f>
        <v>0</v>
      </c>
      <c r="J56" s="34" t="s">
        <v>188</v>
      </c>
      <c r="K56" s="34"/>
      <c r="L56" s="34"/>
      <c r="M56" s="34"/>
      <c r="N56" s="34"/>
      <c r="O56" s="34"/>
      <c r="P56" s="34"/>
    </row>
    <row r="57" customFormat="false" ht="27.75" hidden="false" customHeight="true" outlineLevel="0" collapsed="false">
      <c r="A57" s="32" t="str">
        <f aca="false">'Base Creams'!B308</f>
        <v>Serum</v>
      </c>
      <c r="B57" s="32"/>
      <c r="C57" s="32" t="str">
        <f aca="false">'Base Creams'!D308</f>
        <v>Bramble Berry (WA)</v>
      </c>
      <c r="D57" s="32" t="str">
        <f aca="false">'Base Creams'!E308</f>
        <v>B3 and Hyaluronic Serum Base (formerly Niacinamide Serum Base)</v>
      </c>
      <c r="E57" s="32"/>
      <c r="F57" s="32"/>
      <c r="G57" s="32" t="str">
        <f aca="false">'Base Creams'!F308</f>
        <v>35 lbs</v>
      </c>
      <c r="H57" s="33" t="n">
        <f aca="false">'Base Creams'!I308</f>
        <v>11.6521793902746</v>
      </c>
      <c r="I57" s="12" t="n">
        <f aca="false">'Base Creams'!L308</f>
        <v>0</v>
      </c>
      <c r="J57" s="34" t="s">
        <v>188</v>
      </c>
      <c r="K57" s="34"/>
      <c r="L57" s="34"/>
      <c r="M57" s="34"/>
      <c r="N57" s="34"/>
      <c r="O57" s="34"/>
      <c r="P57" s="34"/>
    </row>
    <row r="58" customFormat="false" ht="27.75" hidden="false" customHeight="true" outlineLevel="0" collapsed="false">
      <c r="A58" s="32" t="str">
        <f aca="false">'Base Creams'!B309</f>
        <v>Serum</v>
      </c>
      <c r="B58" s="32"/>
      <c r="C58" s="32" t="str">
        <f aca="false">'Base Creams'!D309</f>
        <v>Wholesale Natural Body Care</v>
      </c>
      <c r="D58" s="32" t="str">
        <f aca="false">'Base Creams'!E309</f>
        <v>Hyaluronic Serum (water based, lightweight)</v>
      </c>
      <c r="E58" s="32"/>
      <c r="F58" s="32"/>
      <c r="G58" s="32" t="str">
        <f aca="false">'Base Creams'!F309</f>
        <v>1 Gallon</v>
      </c>
      <c r="H58" s="33" t="n">
        <f aca="false">'Base Creams'!I309</f>
        <v>19.550858652576</v>
      </c>
      <c r="I58" s="12" t="n">
        <f aca="false">'Base Creams'!L309</f>
        <v>74</v>
      </c>
      <c r="J58" s="34" t="s">
        <v>189</v>
      </c>
      <c r="K58" s="34"/>
      <c r="L58" s="34"/>
      <c r="M58" s="34"/>
      <c r="N58" s="34"/>
      <c r="O58" s="34"/>
      <c r="P58" s="34"/>
    </row>
    <row r="60" customFormat="false" ht="30" hidden="false" customHeight="true" outlineLevel="0" collapsed="false">
      <c r="A60" s="35" t="s">
        <v>190</v>
      </c>
      <c r="B60" s="35"/>
      <c r="C60" s="35"/>
      <c r="D60" s="35"/>
      <c r="E60" s="35"/>
      <c r="F60" s="35"/>
      <c r="G60" s="35"/>
      <c r="H60" s="35"/>
      <c r="I60" s="35"/>
      <c r="J60" s="35"/>
      <c r="K60" s="35"/>
      <c r="L60" s="35"/>
      <c r="M60" s="35"/>
      <c r="N60" s="35"/>
      <c r="O60" s="35"/>
      <c r="P60" s="35"/>
    </row>
  </sheetData>
  <mergeCells count="69">
    <mergeCell ref="A2:Q2"/>
    <mergeCell ref="A5:Q5"/>
    <mergeCell ref="A6:Q6"/>
    <mergeCell ref="A7:Q7"/>
    <mergeCell ref="A8:Q8"/>
    <mergeCell ref="A9:Q9"/>
    <mergeCell ref="A10:Q10"/>
    <mergeCell ref="A11:Q11"/>
    <mergeCell ref="A35:C35"/>
    <mergeCell ref="D35:Q35"/>
    <mergeCell ref="A36:C36"/>
    <mergeCell ref="D36:Q36"/>
    <mergeCell ref="A37:C37"/>
    <mergeCell ref="D37:Q37"/>
    <mergeCell ref="A38:C38"/>
    <mergeCell ref="D38:Q38"/>
    <mergeCell ref="A39:C39"/>
    <mergeCell ref="D39:Q39"/>
    <mergeCell ref="A40:C40"/>
    <mergeCell ref="D40:Q40"/>
    <mergeCell ref="A43:B43"/>
    <mergeCell ref="D43:F43"/>
    <mergeCell ref="J43:P43"/>
    <mergeCell ref="A44:B44"/>
    <mergeCell ref="D44:F44"/>
    <mergeCell ref="J44:P44"/>
    <mergeCell ref="A45:B45"/>
    <mergeCell ref="D45:F45"/>
    <mergeCell ref="J45:P45"/>
    <mergeCell ref="A46:B46"/>
    <mergeCell ref="D46:F46"/>
    <mergeCell ref="J46:P46"/>
    <mergeCell ref="A47:B47"/>
    <mergeCell ref="D47:F47"/>
    <mergeCell ref="J47:P47"/>
    <mergeCell ref="A48:B48"/>
    <mergeCell ref="D48:F48"/>
    <mergeCell ref="J48:P48"/>
    <mergeCell ref="A49:B49"/>
    <mergeCell ref="D49:F49"/>
    <mergeCell ref="J49:P49"/>
    <mergeCell ref="A50:B50"/>
    <mergeCell ref="D50:F50"/>
    <mergeCell ref="J50:P50"/>
    <mergeCell ref="A51:B51"/>
    <mergeCell ref="D51:F51"/>
    <mergeCell ref="J51:P51"/>
    <mergeCell ref="A52:B52"/>
    <mergeCell ref="D52:F52"/>
    <mergeCell ref="J52:P52"/>
    <mergeCell ref="A53:B53"/>
    <mergeCell ref="D53:F53"/>
    <mergeCell ref="J53:P53"/>
    <mergeCell ref="A54:B54"/>
    <mergeCell ref="D54:F54"/>
    <mergeCell ref="J54:P54"/>
    <mergeCell ref="A55:B55"/>
    <mergeCell ref="D55:F55"/>
    <mergeCell ref="J55:P55"/>
    <mergeCell ref="A56:B56"/>
    <mergeCell ref="D56:F56"/>
    <mergeCell ref="J56:P56"/>
    <mergeCell ref="A57:B57"/>
    <mergeCell ref="D57:F57"/>
    <mergeCell ref="J57:P57"/>
    <mergeCell ref="A58:B58"/>
    <mergeCell ref="D58:F58"/>
    <mergeCell ref="J58:P58"/>
    <mergeCell ref="A60:P60"/>
  </mergeCells>
  <conditionalFormatting sqref="M14:M32">
    <cfRule type="expression" priority="2" aboveAverage="0" equalAverage="0" bottom="0" percent="0" rank="0" text="" dxfId="0">
      <formula>LEFT(M14,4)="Make"</formula>
    </cfRule>
    <cfRule type="expression" priority="3" aboveAverage="0" equalAverage="0" bottom="0" percent="0" rank="0" text="" dxfId="1">
      <formula>LEFT(M14,4)="Swap"</formula>
    </cfRule>
    <cfRule type="expression" priority="4" aboveAverage="0" equalAverage="0" bottom="0" percent="0" rank="0" text="" dxfId="2">
      <formula>LEFT(M14,7)="Already"</formula>
    </cfRule>
    <cfRule type="expression" priority="5" aboveAverage="0" equalAverage="0" bottom="0" percent="0" rank="0" text="" dxfId="3">
      <formula>LEFT(M14,3)="Buy"</formula>
    </cfRule>
    <cfRule type="expression" priority="6" aboveAverage="0" equalAverage="0" bottom="0" percent="0" rank="0" text="" dxfId="4">
      <formula>LEFT(M14,5)="Break"</formula>
    </cfRule>
  </conditionalFormatting>
  <conditionalFormatting sqref="O14:O32">
    <cfRule type="cellIs" priority="7" operator="lessThan" aboveAverage="0" equalAverage="0" bottom="0" percent="0" rank="0" text="" dxfId="5">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4" min="3" style="0" width="18"/>
    <col collapsed="false" customWidth="true" hidden="false" outlineLevel="0" max="5" min="5" style="0" width="13"/>
    <col collapsed="false" customWidth="true" hidden="false" outlineLevel="0" max="7" min="6" style="0" width="10"/>
    <col collapsed="false" customWidth="true" hidden="false" outlineLevel="0" max="8" min="8" style="0" width="11"/>
    <col collapsed="false" customWidth="true" hidden="false" outlineLevel="0" max="9" min="9" style="0" width="10"/>
    <col collapsed="false" customWidth="true" hidden="false" outlineLevel="0" max="10" min="10" style="0" width="14"/>
    <col collapsed="false" customWidth="true" hidden="false" outlineLevel="0" max="11" min="11" style="0" width="12"/>
    <col collapsed="false" customWidth="true" hidden="false" outlineLevel="0" max="12" min="12" style="0" width="10"/>
    <col collapsed="false" customWidth="true" hidden="false" outlineLevel="0" max="13" min="13" style="0" width="7"/>
    <col collapsed="false" customWidth="true" hidden="false" outlineLevel="0" max="14" min="14" style="0" width="9"/>
    <col collapsed="false" customWidth="true" hidden="false" outlineLevel="0" max="17" min="15" style="0" width="10"/>
    <col collapsed="false" customWidth="true" hidden="false" outlineLevel="0" max="18" min="18" style="0" width="22"/>
    <col collapsed="false" customWidth="true" hidden="false" outlineLevel="0" max="19" min="19" style="0" width="40"/>
  </cols>
  <sheetData>
    <row r="1" customFormat="false" ht="22.05" hidden="false" customHeight="false" outlineLevel="0" collapsed="false">
      <c r="A1" s="1" t="s">
        <v>191</v>
      </c>
    </row>
    <row r="2" customFormat="false" ht="30" hidden="false" customHeight="true" outlineLevel="0" collapsed="false">
      <c r="A2" s="2" t="s">
        <v>192</v>
      </c>
      <c r="B2" s="2"/>
      <c r="C2" s="2"/>
      <c r="D2" s="2"/>
      <c r="E2" s="2"/>
      <c r="F2" s="2"/>
      <c r="G2" s="2"/>
      <c r="H2" s="2"/>
      <c r="I2" s="2"/>
      <c r="J2" s="2"/>
      <c r="K2" s="2"/>
      <c r="L2" s="2"/>
      <c r="M2" s="2"/>
      <c r="N2" s="2"/>
      <c r="O2" s="2"/>
      <c r="P2" s="2"/>
      <c r="Q2" s="2"/>
      <c r="R2" s="2"/>
      <c r="S2" s="2"/>
      <c r="T2" s="2"/>
    </row>
    <row r="4" customFormat="false" ht="43.5" hidden="false" customHeight="true" outlineLevel="0" collapsed="false">
      <c r="A4" s="6" t="s">
        <v>193</v>
      </c>
      <c r="B4" s="6" t="s">
        <v>194</v>
      </c>
      <c r="C4" s="6" t="s">
        <v>9</v>
      </c>
      <c r="D4" s="6" t="s">
        <v>195</v>
      </c>
      <c r="E4" s="6" t="s">
        <v>196</v>
      </c>
      <c r="F4" s="6" t="s">
        <v>176</v>
      </c>
      <c r="G4" s="6" t="s">
        <v>197</v>
      </c>
      <c r="H4" s="6" t="s">
        <v>198</v>
      </c>
      <c r="I4" s="6" t="s">
        <v>199</v>
      </c>
      <c r="J4" s="6" t="s">
        <v>200</v>
      </c>
      <c r="K4" s="6" t="s">
        <v>201</v>
      </c>
      <c r="L4" s="6" t="s">
        <v>202</v>
      </c>
      <c r="M4" s="6" t="s">
        <v>203</v>
      </c>
      <c r="N4" s="6" t="s">
        <v>204</v>
      </c>
      <c r="O4" s="6" t="s">
        <v>205</v>
      </c>
      <c r="P4" s="6" t="s">
        <v>206</v>
      </c>
      <c r="Q4" s="6" t="s">
        <v>20</v>
      </c>
      <c r="R4" s="6" t="s">
        <v>207</v>
      </c>
      <c r="S4" s="6" t="s">
        <v>208</v>
      </c>
    </row>
    <row r="5" customFormat="false" ht="15" hidden="false" customHeight="false" outlineLevel="0" collapsed="false">
      <c r="A5" s="8" t="s">
        <v>24</v>
      </c>
      <c r="B5" s="8" t="s">
        <v>27</v>
      </c>
      <c r="C5" s="8" t="s">
        <v>26</v>
      </c>
      <c r="D5" s="8" t="s">
        <v>209</v>
      </c>
      <c r="E5" s="36" t="n">
        <f aca="false">'Cost Model'!L5*(Assumptions!$B$9*3.78541)</f>
        <v>2739.70276246757</v>
      </c>
      <c r="F5" s="37" t="n">
        <f aca="false">IF('Cost Model'!P5="",0,(1-'Cost Model'!Q5)*'Cost Model'!P5*(Assumptions!$B$9*3.78541))</f>
        <v>0</v>
      </c>
      <c r="G5" s="37" t="n">
        <f aca="false">SUMIFS('Rebuild Recipes'!$K$5:$K$150,'Rebuild Recipes'!$A$5:$A$150,A5,'Rebuild Recipes'!$E$5:$E$150,"Our oils (WB)")*'Cost Model'!G5*(Assumptions!$B$9*3.78541)</f>
        <v>1139.02352843825</v>
      </c>
      <c r="H5" s="37" t="n">
        <f aca="false">SUMIFS('Rebuild Recipes'!$K$5:$K$150,'Rebuild Recipes'!$A$5:$A$150,A5,'Rebuild Recipes'!$E$5:$E$150,"Outside raw")*'Cost Model'!G5*(Assumptions!$B$9*3.78541)</f>
        <v>0</v>
      </c>
      <c r="I5" s="37" t="n">
        <f aca="false">'Cost Model'!S5*(Assumptions!$B$9*3.78541)</f>
        <v>37.5</v>
      </c>
      <c r="J5" s="38" t="n">
        <f aca="false">SUM(F5:I5)</f>
        <v>1176.52352843825</v>
      </c>
      <c r="K5" s="39" t="n">
        <f aca="false">E5-J5</f>
        <v>1563.17923402932</v>
      </c>
      <c r="L5" s="40" t="n">
        <f aca="false">IF(E5=0,"",K5/E5)</f>
        <v>0.570565265489389</v>
      </c>
      <c r="M5" s="8" t="n">
        <v>60</v>
      </c>
      <c r="N5" s="41" t="n">
        <f aca="false">ROUND((Assumptions!$B$9*3.78541)*1000/M5,0)</f>
        <v>315</v>
      </c>
      <c r="O5" s="42" t="n">
        <f aca="false">E5/((Assumptions!$B$9*3.78541)*1000/M5)</f>
        <v>8.68503891245886</v>
      </c>
      <c r="P5" s="42" t="n">
        <f aca="false">J5/((Assumptions!$B$9*3.78541)*1000/M5)</f>
        <v>3.7296573795861</v>
      </c>
      <c r="Q5" s="43" t="n">
        <f aca="false">O5-P5</f>
        <v>4.95538153287276</v>
      </c>
      <c r="R5" s="7" t="str">
        <f aca="false">'Cost Model'!Y5</f>
        <v>Make in-house</v>
      </c>
      <c r="S5" s="8" t="s">
        <v>210</v>
      </c>
    </row>
    <row r="6" customFormat="false" ht="15" hidden="false" customHeight="false" outlineLevel="0" collapsed="false">
      <c r="A6" s="8" t="s">
        <v>35</v>
      </c>
      <c r="B6" s="8" t="s">
        <v>38</v>
      </c>
      <c r="C6" s="8" t="s">
        <v>37</v>
      </c>
      <c r="D6" s="8" t="s">
        <v>211</v>
      </c>
      <c r="E6" s="36" t="n">
        <f aca="false">'Cost Model'!L6*(Assumptions!$B$9*3.78541)</f>
        <v>979.677411964855</v>
      </c>
      <c r="F6" s="37" t="n">
        <f aca="false">IF('Cost Model'!P6="",0,(1-'Cost Model'!Q6)*'Cost Model'!P6*(Assumptions!$B$9*3.78541))</f>
        <v>0</v>
      </c>
      <c r="G6" s="37" t="n">
        <f aca="false">SUMIFS('Rebuild Recipes'!$K$5:$K$150,'Rebuild Recipes'!$A$5:$A$150,A6,'Rebuild Recipes'!$E$5:$E$150,"Our oils (WB)")*'Cost Model'!G6*(Assumptions!$B$9*3.78541)</f>
        <v>758.97067353835</v>
      </c>
      <c r="H6" s="37" t="n">
        <f aca="false">SUMIFS('Rebuild Recipes'!$K$5:$K$150,'Rebuild Recipes'!$A$5:$A$150,A6,'Rebuild Recipes'!$E$5:$E$150,"Outside raw")*'Cost Model'!G6*(Assumptions!$B$9*3.78541)</f>
        <v>111.95350075</v>
      </c>
      <c r="I6" s="37" t="n">
        <f aca="false">'Cost Model'!S6*(Assumptions!$B$9*3.78541)</f>
        <v>37.5</v>
      </c>
      <c r="J6" s="38" t="n">
        <f aca="false">SUM(F6:I6)</f>
        <v>908.42417428835</v>
      </c>
      <c r="K6" s="39" t="n">
        <f aca="false">E6-J6</f>
        <v>71.2532376765047</v>
      </c>
      <c r="L6" s="40" t="n">
        <f aca="false">IF(E6=0,"",K6/E6)</f>
        <v>0.07273132646143</v>
      </c>
      <c r="M6" s="8" t="n">
        <v>60</v>
      </c>
      <c r="N6" s="41" t="n">
        <f aca="false">ROUND((Assumptions!$B$9*3.78541)*1000/M6,0)</f>
        <v>315</v>
      </c>
      <c r="O6" s="42" t="n">
        <f aca="false">E6/((Assumptions!$B$9*3.78541)*1000/M6)</f>
        <v>3.10564217444828</v>
      </c>
      <c r="P6" s="42" t="n">
        <f aca="false">J6/((Assumptions!$B$9*3.78541)*1000/M6)</f>
        <v>2.87976469958609</v>
      </c>
      <c r="Q6" s="43" t="n">
        <f aca="false">O6-P6</f>
        <v>0.225877474862183</v>
      </c>
      <c r="R6" s="7" t="str">
        <f aca="false">'Cost Model'!Y6</f>
        <v>Make in-house</v>
      </c>
      <c r="S6" s="8" t="s">
        <v>210</v>
      </c>
    </row>
    <row r="7" customFormat="false" ht="15" hidden="false" customHeight="false" outlineLevel="0" collapsed="false">
      <c r="A7" s="8" t="s">
        <v>44</v>
      </c>
      <c r="B7" s="8" t="s">
        <v>47</v>
      </c>
      <c r="C7" s="8" t="s">
        <v>46</v>
      </c>
      <c r="D7" s="8" t="s">
        <v>212</v>
      </c>
      <c r="E7" s="36" t="n">
        <f aca="false">'Cost Model'!L7*(Assumptions!$B$9*3.78541)</f>
        <v>383.498986902378</v>
      </c>
      <c r="F7" s="37" t="n">
        <f aca="false">IF('Cost Model'!P7="",0,(1-'Cost Model'!Q7)*'Cost Model'!P7*(Assumptions!$B$9*3.78541))</f>
        <v>363.850961193005</v>
      </c>
      <c r="G7" s="37" t="n">
        <f aca="false">SUMIFS('Rebuild Recipes'!$K$5:$K$150,'Rebuild Recipes'!$A$5:$A$150,A7,'Rebuild Recipes'!$E$5:$E$150,"Our oils (WB)")*'Cost Model'!G7*(Assumptions!$B$9*3.78541)</f>
        <v>0</v>
      </c>
      <c r="H7" s="37" t="n">
        <f aca="false">SUMIFS('Rebuild Recipes'!$K$5:$K$150,'Rebuild Recipes'!$A$5:$A$150,A7,'Rebuild Recipes'!$E$5:$E$150,"Outside raw")*'Cost Model'!G7*(Assumptions!$B$9*3.78541)</f>
        <v>465.751168285</v>
      </c>
      <c r="I7" s="37" t="n">
        <f aca="false">'Cost Model'!S7*(Assumptions!$B$9*3.78541)</f>
        <v>37.5</v>
      </c>
      <c r="J7" s="38" t="n">
        <f aca="false">SUM(F7:I7)</f>
        <v>867.102129478005</v>
      </c>
      <c r="K7" s="39" t="n">
        <f aca="false">E7-J7</f>
        <v>-483.603142575627</v>
      </c>
      <c r="L7" s="40" t="n">
        <f aca="false">IF(E7=0,"",K7/E7)</f>
        <v>-1.26102847489068</v>
      </c>
      <c r="M7" s="8" t="n">
        <v>60</v>
      </c>
      <c r="N7" s="41" t="n">
        <f aca="false">ROUND((Assumptions!$B$9*3.78541)*1000/M7,0)</f>
        <v>315</v>
      </c>
      <c r="O7" s="42" t="n">
        <f aca="false">E7/((Assumptions!$B$9*3.78541)*1000/M7)</f>
        <v>1.21571714631402</v>
      </c>
      <c r="P7" s="42" t="n">
        <f aca="false">J7/((Assumptions!$B$9*3.78541)*1000/M7)</f>
        <v>2.74877108522883</v>
      </c>
      <c r="Q7" s="43" t="n">
        <f aca="false">O7-P7</f>
        <v>-1.53305393891481</v>
      </c>
      <c r="R7" s="7" t="str">
        <f aca="false">'Cost Model'!Y7</f>
        <v>Buy finished</v>
      </c>
      <c r="S7" s="8" t="s">
        <v>213</v>
      </c>
    </row>
    <row r="8" customFormat="false" ht="15" hidden="false" customHeight="false" outlineLevel="0" collapsed="false">
      <c r="A8" s="8" t="s">
        <v>53</v>
      </c>
      <c r="B8" s="8" t="s">
        <v>56</v>
      </c>
      <c r="C8" s="8" t="s">
        <v>55</v>
      </c>
      <c r="D8" s="8" t="s">
        <v>214</v>
      </c>
      <c r="E8" s="36" t="n">
        <f aca="false">'Cost Model'!L8*(Assumptions!$B$9*3.78541)</f>
        <v>1237.49673087795</v>
      </c>
      <c r="F8" s="37" t="n">
        <f aca="false">IF('Cost Model'!P8="",0,(1-'Cost Model'!Q8)*'Cost Model'!P8*(Assumptions!$B$9*3.78541))</f>
        <v>229.842807701582</v>
      </c>
      <c r="G8" s="37" t="n">
        <f aca="false">SUMIFS('Rebuild Recipes'!$K$5:$K$150,'Rebuild Recipes'!$A$5:$A$150,A8,'Rebuild Recipes'!$E$5:$E$150,"Our oils (WB)")*'Cost Model'!G8*(Assumptions!$B$9*3.78541)</f>
        <v>0.95382868475</v>
      </c>
      <c r="H8" s="37" t="n">
        <f aca="false">SUMIFS('Rebuild Recipes'!$K$5:$K$150,'Rebuild Recipes'!$A$5:$A$150,A8,'Rebuild Recipes'!$E$5:$E$150,"Outside raw")*'Cost Model'!G8*(Assumptions!$B$9*3.78541)</f>
        <v>388.263825585</v>
      </c>
      <c r="I8" s="37" t="n">
        <f aca="false">'Cost Model'!S8*(Assumptions!$B$9*3.78541)</f>
        <v>37.5</v>
      </c>
      <c r="J8" s="38" t="n">
        <f aca="false">SUM(F8:I8)</f>
        <v>656.560461971332</v>
      </c>
      <c r="K8" s="39" t="n">
        <f aca="false">E8-J8</f>
        <v>580.936268906616</v>
      </c>
      <c r="L8" s="40" t="n">
        <f aca="false">IF(E8=0,"",K8/E8)</f>
        <v>0.469444689760488</v>
      </c>
      <c r="M8" s="8" t="n">
        <v>60</v>
      </c>
      <c r="N8" s="41" t="n">
        <f aca="false">ROUND((Assumptions!$B$9*3.78541)*1000/M8,0)</f>
        <v>315</v>
      </c>
      <c r="O8" s="42" t="n">
        <f aca="false">E8/((Assumptions!$B$9*3.78541)*1000/M8)</f>
        <v>3.92294646300807</v>
      </c>
      <c r="P8" s="42" t="n">
        <f aca="false">J8/((Assumptions!$B$9*3.78541)*1000/M8)</f>
        <v>2.08134007773424</v>
      </c>
      <c r="Q8" s="43" t="n">
        <f aca="false">O8-P8</f>
        <v>1.84160638527382</v>
      </c>
      <c r="R8" s="7" t="str">
        <f aca="false">'Cost Model'!Y8</f>
        <v>Make in-house</v>
      </c>
      <c r="S8" s="8" t="s">
        <v>215</v>
      </c>
    </row>
    <row r="9" customFormat="false" ht="15" hidden="false" customHeight="false" outlineLevel="0" collapsed="false">
      <c r="A9" s="8" t="s">
        <v>62</v>
      </c>
      <c r="B9" s="8" t="s">
        <v>64</v>
      </c>
      <c r="C9" s="8" t="s">
        <v>46</v>
      </c>
      <c r="D9" s="8" t="s">
        <v>216</v>
      </c>
      <c r="E9" s="36" t="n">
        <f aca="false">'Cost Model'!L9*(Assumptions!$B$9*3.78541)</f>
        <v>218.999421464461</v>
      </c>
      <c r="F9" s="37" t="n">
        <f aca="false">IF('Cost Model'!P9="",0,(1-'Cost Model'!Q9)*'Cost Model'!P9*(Assumptions!$B$9*3.78541))</f>
        <v>131.804275799207</v>
      </c>
      <c r="G9" s="37" t="n">
        <f aca="false">SUMIFS('Rebuild Recipes'!$K$5:$K$150,'Rebuild Recipes'!$A$5:$A$150,A9,'Rebuild Recipes'!$E$5:$E$150,"Our oils (WB)")*'Cost Model'!G9*(Assumptions!$B$9*3.78541)</f>
        <v>5.315851263</v>
      </c>
      <c r="H9" s="37" t="n">
        <f aca="false">SUMIFS('Rebuild Recipes'!$K$5:$K$150,'Rebuild Recipes'!$A$5:$A$150,A9,'Rebuild Recipes'!$E$5:$E$150,"Outside raw")*'Cost Model'!G9*(Assumptions!$B$9*3.78541)</f>
        <v>46.7498135</v>
      </c>
      <c r="I9" s="37" t="n">
        <f aca="false">'Cost Model'!S9*(Assumptions!$B$9*3.78541)</f>
        <v>37.5</v>
      </c>
      <c r="J9" s="38" t="n">
        <f aca="false">SUM(F9:I9)</f>
        <v>221.369940562207</v>
      </c>
      <c r="K9" s="39" t="n">
        <f aca="false">E9-J9</f>
        <v>-2.37051909774638</v>
      </c>
      <c r="L9" s="40" t="n">
        <f aca="false">IF(E9=0,"",K9/E9)</f>
        <v>-0.0108243167123209</v>
      </c>
      <c r="M9" s="8" t="n">
        <v>60</v>
      </c>
      <c r="N9" s="41" t="n">
        <f aca="false">ROUND((Assumptions!$B$9*3.78541)*1000/M9,0)</f>
        <v>315</v>
      </c>
      <c r="O9" s="42" t="n">
        <f aca="false">E9/((Assumptions!$B$9*3.78541)*1000/M9)</f>
        <v>0.694242646786882</v>
      </c>
      <c r="P9" s="42" t="n">
        <f aca="false">J9/((Assumptions!$B$9*3.78541)*1000/M9)</f>
        <v>0.701757349070903</v>
      </c>
      <c r="Q9" s="43" t="n">
        <f aca="false">O9-P9</f>
        <v>-0.00751470228402118</v>
      </c>
      <c r="R9" s="7" t="str">
        <f aca="false">'Cost Model'!Y9</f>
        <v>Break-even — buy finished</v>
      </c>
      <c r="S9" s="8" t="s">
        <v>217</v>
      </c>
    </row>
    <row r="10" customFormat="false" ht="23.85" hidden="false" customHeight="false" outlineLevel="0" collapsed="false">
      <c r="A10" s="8" t="s">
        <v>70</v>
      </c>
      <c r="B10" s="8" t="s">
        <v>72</v>
      </c>
      <c r="C10" s="8" t="s">
        <v>46</v>
      </c>
      <c r="D10" s="8" t="s">
        <v>218</v>
      </c>
      <c r="E10" s="36" t="n">
        <f aca="false">'Cost Model'!L10*(Assumptions!$B$9*3.78541)</f>
        <v>176.49953373734</v>
      </c>
      <c r="F10" s="37" t="n">
        <f aca="false">IF('Cost Model'!P10="",0,(1-'Cost Model'!Q10)*'Cost Model'!P10*(Assumptions!$B$9*3.78541))</f>
        <v>142.000375125482</v>
      </c>
      <c r="G10" s="37" t="n">
        <f aca="false">SUMIFS('Rebuild Recipes'!$K$5:$K$150,'Rebuild Recipes'!$A$5:$A$150,A10,'Rebuild Recipes'!$E$5:$E$150,"Our oils (WB)")*'Cost Model'!G10*(Assumptions!$B$9*3.78541)</f>
        <v>0</v>
      </c>
      <c r="H10" s="37" t="n">
        <f aca="false">SUMIFS('Rebuild Recipes'!$K$5:$K$150,'Rebuild Recipes'!$A$5:$A$150,A10,'Rebuild Recipes'!$E$5:$E$150,"Outside raw")*'Cost Model'!G10*(Assumptions!$B$9*3.78541)</f>
        <v>0</v>
      </c>
      <c r="I10" s="37" t="n">
        <f aca="false">'Cost Model'!S10*(Assumptions!$B$9*3.78541)</f>
        <v>0</v>
      </c>
      <c r="J10" s="38" t="n">
        <f aca="false">SUM(F10:I10)</f>
        <v>142.000375125482</v>
      </c>
      <c r="K10" s="39" t="n">
        <f aca="false">E10-J10</f>
        <v>34.4991586118575</v>
      </c>
      <c r="L10" s="40" t="n">
        <f aca="false">IF(E10=0,"",K10/E10)</f>
        <v>0.195463171382639</v>
      </c>
      <c r="M10" s="8" t="n">
        <v>60</v>
      </c>
      <c r="N10" s="41" t="n">
        <f aca="false">ROUND((Assumptions!$B$9*3.78541)*1000/M10,0)</f>
        <v>315</v>
      </c>
      <c r="O10" s="42" t="n">
        <f aca="false">E10/((Assumptions!$B$9*3.78541)*1000/M10)</f>
        <v>0.559515192501757</v>
      </c>
      <c r="P10" s="42" t="n">
        <f aca="false">J10/((Assumptions!$B$9*3.78541)*1000/M10)</f>
        <v>0.450150578538596</v>
      </c>
      <c r="Q10" s="43" t="n">
        <f aca="false">O10-P10</f>
        <v>0.109364613963161</v>
      </c>
      <c r="R10" s="7" t="str">
        <f aca="false">'Cost Model'!Y10</f>
        <v>Swap to the cheaper matching base (no mixing)</v>
      </c>
      <c r="S10" s="8" t="s">
        <v>219</v>
      </c>
    </row>
    <row r="11" customFormat="false" ht="15" hidden="false" customHeight="false" outlineLevel="0" collapsed="false">
      <c r="A11" s="8" t="s">
        <v>76</v>
      </c>
      <c r="B11" s="8" t="s">
        <v>78</v>
      </c>
      <c r="C11" s="8" t="s">
        <v>46</v>
      </c>
      <c r="D11" s="8" t="s">
        <v>220</v>
      </c>
      <c r="E11" s="36" t="n">
        <f aca="false">'Cost Model'!L11*(Assumptions!$B$9*3.78541)</f>
        <v>639.498310623392</v>
      </c>
      <c r="F11" s="37" t="n">
        <f aca="false">IF('Cost Model'!P11="",0,(1-'Cost Model'!Q11)*'Cost Model'!P11*(Assumptions!$B$9*3.78541))</f>
        <v>159.125420365087</v>
      </c>
      <c r="G11" s="37" t="n">
        <f aca="false">SUMIFS('Rebuild Recipes'!$K$5:$K$150,'Rebuild Recipes'!$A$5:$A$150,A11,'Rebuild Recipes'!$E$5:$E$150,"Our oils (WB)")*'Cost Model'!G11*(Assumptions!$B$9*3.78541)</f>
        <v>17.975019385</v>
      </c>
      <c r="H11" s="37" t="n">
        <f aca="false">SUMIFS('Rebuild Recipes'!$K$5:$K$150,'Rebuild Recipes'!$A$5:$A$150,A11,'Rebuild Recipes'!$E$5:$E$150,"Outside raw")*'Cost Model'!G11*(Assumptions!$B$9*3.78541)</f>
        <v>22.313099245</v>
      </c>
      <c r="I11" s="37" t="n">
        <f aca="false">'Cost Model'!S11*(Assumptions!$B$9*3.78541)</f>
        <v>37.5</v>
      </c>
      <c r="J11" s="38" t="n">
        <f aca="false">SUM(F11:I11)</f>
        <v>236.913538995087</v>
      </c>
      <c r="K11" s="39" t="n">
        <f aca="false">E11-J11</f>
        <v>402.584771628305</v>
      </c>
      <c r="L11" s="40" t="n">
        <f aca="false">IF(E11=0,"",K11/E11)</f>
        <v>0.629532189437467</v>
      </c>
      <c r="M11" s="8" t="n">
        <v>200</v>
      </c>
      <c r="N11" s="41" t="n">
        <f aca="false">ROUND((Assumptions!$B$9*3.78541)*1000/M11,0)</f>
        <v>95</v>
      </c>
      <c r="O11" s="42" t="n">
        <f aca="false">E11/((Assumptions!$B$9*3.78541)*1000/M11)</f>
        <v>6.75750643257551</v>
      </c>
      <c r="P11" s="42" t="n">
        <f aca="false">J11/((Assumptions!$B$9*3.78541)*1000/M11)</f>
        <v>2.50343861293849</v>
      </c>
      <c r="Q11" s="43" t="n">
        <f aca="false">O11-P11</f>
        <v>4.25406781963703</v>
      </c>
      <c r="R11" s="7" t="str">
        <f aca="false">'Cost Model'!Y11</f>
        <v>Make in-house</v>
      </c>
      <c r="S11" s="8" t="s">
        <v>221</v>
      </c>
    </row>
    <row r="12" customFormat="false" ht="15" hidden="false" customHeight="false" outlineLevel="0" collapsed="false">
      <c r="A12" s="8" t="s">
        <v>83</v>
      </c>
      <c r="B12" s="8" t="s">
        <v>86</v>
      </c>
      <c r="C12" s="8" t="s">
        <v>85</v>
      </c>
      <c r="D12" s="8" t="s">
        <v>222</v>
      </c>
      <c r="E12" s="36" t="n">
        <f aca="false">'Cost Model'!L12*(Assumptions!$B$9*3.78541)</f>
        <v>309.999181068415</v>
      </c>
      <c r="F12" s="37" t="n">
        <f aca="false">IF('Cost Model'!P12="",0,(1-'Cost Model'!Q12)*'Cost Model'!P12*(Assumptions!$B$9*3.78541))</f>
        <v>160.800424789983</v>
      </c>
      <c r="G12" s="37" t="n">
        <f aca="false">SUMIFS('Rebuild Recipes'!$K$5:$K$150,'Rebuild Recipes'!$A$5:$A$150,A12,'Rebuild Recipes'!$E$5:$E$150,"Our oils (WB)")*'Cost Model'!G12*(Assumptions!$B$9*3.78541)</f>
        <v>13.35114107</v>
      </c>
      <c r="H12" s="37" t="n">
        <f aca="false">SUMIFS('Rebuild Recipes'!$K$5:$K$150,'Rebuild Recipes'!$A$5:$A$150,A12,'Rebuild Recipes'!$E$5:$E$150,"Outside raw")*'Cost Model'!G12*(Assumptions!$B$9*3.78541)</f>
        <v>28.793721165</v>
      </c>
      <c r="I12" s="37" t="n">
        <f aca="false">'Cost Model'!S12*(Assumptions!$B$9*3.78541)</f>
        <v>37.5</v>
      </c>
      <c r="J12" s="38" t="n">
        <f aca="false">SUM(F12:I12)</f>
        <v>240.445287024983</v>
      </c>
      <c r="K12" s="39" t="n">
        <f aca="false">E12-J12</f>
        <v>69.5538940434326</v>
      </c>
      <c r="L12" s="40" t="n">
        <f aca="false">IF(E12=0,"",K12/E12)</f>
        <v>0.22436799285635</v>
      </c>
      <c r="M12" s="8" t="n">
        <v>200</v>
      </c>
      <c r="N12" s="41" t="n">
        <f aca="false">ROUND((Assumptions!$B$9*3.78541)*1000/M12,0)</f>
        <v>95</v>
      </c>
      <c r="O12" s="42" t="n">
        <f aca="false">E12/((Assumptions!$B$9*3.78541)*1000/M12)</f>
        <v>3.27572633948148</v>
      </c>
      <c r="P12" s="42" t="n">
        <f aca="false">J12/((Assumptions!$B$9*3.78541)*1000/M12)</f>
        <v>2.54075819554534</v>
      </c>
      <c r="Q12" s="43" t="n">
        <f aca="false">O12-P12</f>
        <v>0.73496814393614</v>
      </c>
      <c r="R12" s="7" t="str">
        <f aca="false">'Cost Model'!Y12</f>
        <v>Make in-house</v>
      </c>
      <c r="S12" s="8" t="s">
        <v>221</v>
      </c>
    </row>
    <row r="13" customFormat="false" ht="15" hidden="false" customHeight="false" outlineLevel="0" collapsed="false">
      <c r="A13" s="8" t="s">
        <v>90</v>
      </c>
      <c r="B13" s="8" t="s">
        <v>92</v>
      </c>
      <c r="C13" s="8" t="s">
        <v>85</v>
      </c>
      <c r="D13" s="8" t="s">
        <v>223</v>
      </c>
      <c r="E13" s="36" t="n">
        <f aca="false">'Cost Model'!L13*(Assumptions!$B$9*3.78541)</f>
        <v>1394.99631480787</v>
      </c>
      <c r="F13" s="37" t="n">
        <f aca="false">IF('Cost Model'!P13="",0,(1-'Cost Model'!Q13)*'Cost Model'!P13*(Assumptions!$B$9*3.78541))</f>
        <v>155.942911957785</v>
      </c>
      <c r="G13" s="37" t="n">
        <f aca="false">SUMIFS('Rebuild Recipes'!$K$5:$K$150,'Rebuild Recipes'!$A$5:$A$150,A13,'Rebuild Recipes'!$E$5:$E$150,"Our oils (WB)")*'Cost Model'!G13*(Assumptions!$B$9*3.78541)</f>
        <v>50.43680284</v>
      </c>
      <c r="H13" s="37" t="n">
        <f aca="false">SUMIFS('Rebuild Recipes'!$K$5:$K$150,'Rebuild Recipes'!$A$5:$A$150,A13,'Rebuild Recipes'!$E$5:$E$150,"Outside raw")*'Cost Model'!G13*(Assumptions!$B$9*3.78541)</f>
        <v>405.4316062875</v>
      </c>
      <c r="I13" s="37" t="n">
        <f aca="false">'Cost Model'!S13*(Assumptions!$B$9*3.78541)</f>
        <v>37.5</v>
      </c>
      <c r="J13" s="38" t="n">
        <f aca="false">SUM(F13:I13)</f>
        <v>649.311321085285</v>
      </c>
      <c r="K13" s="39" t="n">
        <f aca="false">E13-J13</f>
        <v>745.684993722583</v>
      </c>
      <c r="L13" s="40" t="n">
        <f aca="false">IF(E13=0,"",K13/E13)</f>
        <v>0.534542626247214</v>
      </c>
      <c r="M13" s="8" t="n">
        <v>50</v>
      </c>
      <c r="N13" s="41" t="n">
        <f aca="false">ROUND((Assumptions!$B$9*3.78541)*1000/M13,0)</f>
        <v>379</v>
      </c>
      <c r="O13" s="42" t="n">
        <f aca="false">E13/((Assumptions!$B$9*3.78541)*1000/M13)</f>
        <v>3.68519213191667</v>
      </c>
      <c r="P13" s="42" t="n">
        <f aca="false">J13/((Assumptions!$B$9*3.78541)*1000/M13)</f>
        <v>1.71529985149636</v>
      </c>
      <c r="Q13" s="43" t="n">
        <f aca="false">O13-P13</f>
        <v>1.96989228042031</v>
      </c>
      <c r="R13" s="7" t="str">
        <f aca="false">'Cost Model'!Y13</f>
        <v>Make in-house</v>
      </c>
      <c r="S13" s="8" t="s">
        <v>221</v>
      </c>
    </row>
    <row r="14" customFormat="false" ht="15" hidden="false" customHeight="false" outlineLevel="0" collapsed="false">
      <c r="A14" s="8" t="s">
        <v>97</v>
      </c>
      <c r="B14" s="8" t="s">
        <v>99</v>
      </c>
      <c r="C14" s="8" t="s">
        <v>46</v>
      </c>
      <c r="D14" s="8" t="s">
        <v>224</v>
      </c>
      <c r="E14" s="36" t="n">
        <f aca="false">'Cost Model'!L14*(Assumptions!$B$9*3.78541)</f>
        <v>428.998866704355</v>
      </c>
      <c r="F14" s="37" t="n">
        <f aca="false">IF('Cost Model'!P14="",0,(1-'Cost Model'!Q14)*'Cost Model'!P14*(Assumptions!$B$9*3.78541))</f>
        <v>154.26790753289</v>
      </c>
      <c r="G14" s="37" t="n">
        <f aca="false">SUMIFS('Rebuild Recipes'!$K$5:$K$150,'Rebuild Recipes'!$A$5:$A$150,A14,'Rebuild Recipes'!$E$5:$E$150,"Our oils (WB)")*'Cost Model'!G14*(Assumptions!$B$9*3.78541)</f>
        <v>49.55660037975</v>
      </c>
      <c r="H14" s="37" t="n">
        <f aca="false">SUMIFS('Rebuild Recipes'!$K$5:$K$150,'Rebuild Recipes'!$A$5:$A$150,A14,'Rebuild Recipes'!$E$5:$E$150,"Outside raw")*'Cost Model'!G14*(Assumptions!$B$9*3.78541)</f>
        <v>401.285635985</v>
      </c>
      <c r="I14" s="37" t="n">
        <f aca="false">'Cost Model'!S14*(Assumptions!$B$9*3.78541)</f>
        <v>37.5</v>
      </c>
      <c r="J14" s="38" t="n">
        <f aca="false">SUM(F14:I14)</f>
        <v>642.61014389764</v>
      </c>
      <c r="K14" s="39" t="n">
        <f aca="false">E14-J14</f>
        <v>-213.611277193284</v>
      </c>
      <c r="L14" s="40" t="n">
        <f aca="false">IF(E14=0,"",K14/E14)</f>
        <v>-0.497929700454185</v>
      </c>
      <c r="M14" s="8" t="n">
        <v>50</v>
      </c>
      <c r="N14" s="41" t="n">
        <f aca="false">ROUND((Assumptions!$B$9*3.78541)*1000/M14,0)</f>
        <v>379</v>
      </c>
      <c r="O14" s="42" t="n">
        <f aca="false">E14/((Assumptions!$B$9*3.78541)*1000/M14)</f>
        <v>1.133295644869</v>
      </c>
      <c r="P14" s="42" t="n">
        <f aca="false">J14/((Assumptions!$B$9*3.78541)*1000/M14)</f>
        <v>1.69759720584465</v>
      </c>
      <c r="Q14" s="43" t="n">
        <f aca="false">O14-P14</f>
        <v>-0.564301560975652</v>
      </c>
      <c r="R14" s="7" t="str">
        <f aca="false">'Cost Model'!Y14</f>
        <v>Buy finished</v>
      </c>
      <c r="S14" s="8" t="s">
        <v>221</v>
      </c>
    </row>
    <row r="15" customFormat="false" ht="15" hidden="false" customHeight="false" outlineLevel="0" collapsed="false">
      <c r="A15" s="8" t="s">
        <v>103</v>
      </c>
      <c r="B15" s="8" t="s">
        <v>106</v>
      </c>
      <c r="C15" s="8" t="s">
        <v>105</v>
      </c>
      <c r="D15" s="8" t="s">
        <v>225</v>
      </c>
      <c r="E15" s="36" t="n">
        <f aca="false">'Cost Model'!L15*(Assumptions!$B$9*3.78541)</f>
        <v>801.252116685159</v>
      </c>
      <c r="F15" s="37" t="n">
        <f aca="false">IF('Cost Model'!P15="",0,(1-'Cost Model'!Q15)*'Cost Model'!P15*(Assumptions!$B$9*3.78541))</f>
        <v>654.145850924703</v>
      </c>
      <c r="G15" s="37" t="n">
        <f aca="false">SUMIFS('Rebuild Recipes'!$K$5:$K$150,'Rebuild Recipes'!$A$5:$A$150,A15,'Rebuild Recipes'!$E$5:$E$150,"Our oils (WB)")*'Cost Model'!G15*(Assumptions!$B$9*3.78541)</f>
        <v>13.644510345</v>
      </c>
      <c r="H15" s="37" t="n">
        <f aca="false">SUMIFS('Rebuild Recipes'!$K$5:$K$150,'Rebuild Recipes'!$A$5:$A$150,A15,'Rebuild Recipes'!$E$5:$E$150,"Outside raw")*'Cost Model'!G15*(Assumptions!$B$9*3.78541)</f>
        <v>143.9260199625</v>
      </c>
      <c r="I15" s="37" t="n">
        <f aca="false">'Cost Model'!S15*(Assumptions!$B$9*3.78541)</f>
        <v>37.5</v>
      </c>
      <c r="J15" s="38" t="n">
        <f aca="false">SUM(F15:I15)</f>
        <v>849.216381232203</v>
      </c>
      <c r="K15" s="39" t="n">
        <f aca="false">E15-J15</f>
        <v>-47.964264547044</v>
      </c>
      <c r="L15" s="40" t="n">
        <f aca="false">IF(E15=0,"",K15/E15)</f>
        <v>-0.0598616384883647</v>
      </c>
      <c r="M15" s="8" t="n">
        <v>30</v>
      </c>
      <c r="N15" s="41" t="n">
        <f aca="false">ROUND((Assumptions!$B$9*3.78541)*1000/M15,0)</f>
        <v>631</v>
      </c>
      <c r="O15" s="42" t="n">
        <f aca="false">E15/((Assumptions!$B$9*3.78541)*1000/M15)</f>
        <v>1.27001109526074</v>
      </c>
      <c r="P15" s="42" t="n">
        <f aca="false">J15/((Assumptions!$B$9*3.78541)*1000/M15)</f>
        <v>1.34603604032145</v>
      </c>
      <c r="Q15" s="43" t="n">
        <f aca="false">O15-P15</f>
        <v>-0.0760249450607105</v>
      </c>
      <c r="R15" s="7" t="str">
        <f aca="false">'Cost Model'!Y15</f>
        <v>Buy finished</v>
      </c>
      <c r="S15" s="8" t="s">
        <v>226</v>
      </c>
    </row>
    <row r="16" customFormat="false" ht="15" hidden="false" customHeight="false" outlineLevel="0" collapsed="false">
      <c r="A16" s="8" t="s">
        <v>111</v>
      </c>
      <c r="B16" s="8" t="s">
        <v>113</v>
      </c>
      <c r="C16" s="8" t="s">
        <v>85</v>
      </c>
      <c r="D16" s="8" t="s">
        <v>227</v>
      </c>
      <c r="E16" s="36" t="n">
        <f aca="false">'Cost Model'!L16*(Assumptions!$B$9*3.78541)</f>
        <v>1649.9956411706</v>
      </c>
      <c r="F16" s="37" t="n">
        <f aca="false">IF('Cost Model'!P16="",0,(1-'Cost Model'!Q16)*'Cost Model'!P16*(Assumptions!$B$9*3.78541))</f>
        <v>163.480431869816</v>
      </c>
      <c r="G16" s="37" t="n">
        <f aca="false">SUMIFS('Rebuild Recipes'!$K$5:$K$150,'Rebuild Recipes'!$A$5:$A$150,A16,'Rebuild Recipes'!$E$5:$E$150,"Our oils (WB)")*'Cost Model'!G16*(Assumptions!$B$9*3.78541)</f>
        <v>12.2259279475</v>
      </c>
      <c r="H16" s="37" t="n">
        <f aca="false">SUMIFS('Rebuild Recipes'!$K$5:$K$150,'Rebuild Recipes'!$A$5:$A$150,A16,'Rebuild Recipes'!$E$5:$E$150,"Outside raw")*'Cost Model'!G16*(Assumptions!$B$9*3.78541)</f>
        <v>163.296909285</v>
      </c>
      <c r="I16" s="37" t="n">
        <f aca="false">'Cost Model'!S16*(Assumptions!$B$9*3.78541)</f>
        <v>37.5</v>
      </c>
      <c r="J16" s="38" t="n">
        <f aca="false">SUM(F16:I16)</f>
        <v>376.503269102316</v>
      </c>
      <c r="K16" s="39" t="n">
        <f aca="false">E16-J16</f>
        <v>1273.49237206828</v>
      </c>
      <c r="L16" s="40" t="n">
        <f aca="false">IF(E16=0,"",K16/E16)</f>
        <v>0.771815597745941</v>
      </c>
      <c r="M16" s="8" t="n">
        <v>30</v>
      </c>
      <c r="N16" s="41" t="n">
        <f aca="false">ROUND((Assumptions!$B$9*3.78541)*1000/M16,0)</f>
        <v>631</v>
      </c>
      <c r="O16" s="42" t="n">
        <f aca="false">E16/((Assumptions!$B$9*3.78541)*1000/M16)</f>
        <v>2.61529764200538</v>
      </c>
      <c r="P16" s="42" t="n">
        <f aca="false">J16/((Assumptions!$B$9*3.78541)*1000/M16)</f>
        <v>0.596770129157448</v>
      </c>
      <c r="Q16" s="43" t="n">
        <f aca="false">O16-P16</f>
        <v>2.01852751284793</v>
      </c>
      <c r="R16" s="7" t="str">
        <f aca="false">'Cost Model'!Y16</f>
        <v>Make in-house</v>
      </c>
      <c r="S16" s="8" t="s">
        <v>221</v>
      </c>
    </row>
    <row r="17" customFormat="false" ht="23.85" hidden="false" customHeight="false" outlineLevel="0" collapsed="false">
      <c r="A17" s="8" t="s">
        <v>117</v>
      </c>
      <c r="B17" s="8" t="s">
        <v>120</v>
      </c>
      <c r="C17" s="8" t="s">
        <v>119</v>
      </c>
      <c r="D17" s="8" t="s">
        <v>228</v>
      </c>
      <c r="E17" s="36" t="n">
        <f aca="false">'Cost Model'!L17*(Assumptions!$B$9*3.78541)</f>
        <v>935.002470016379</v>
      </c>
      <c r="F17" s="37" t="n">
        <f aca="false">IF('Cost Model'!P17="",0,(1-'Cost Model'!Q17)*'Cost Model'!P17*(Assumptions!$B$9*3.78541))</f>
        <v>118.899878116248</v>
      </c>
      <c r="G17" s="37" t="n">
        <f aca="false">SUMIFS('Rebuild Recipes'!$K$5:$K$150,'Rebuild Recipes'!$A$5:$A$150,A17,'Rebuild Recipes'!$E$5:$E$150,"Our oils (WB)")*'Cost Model'!G17*(Assumptions!$B$9*3.78541)</f>
        <v>46.20708034125</v>
      </c>
      <c r="H17" s="37" t="n">
        <f aca="false">SUMIFS('Rebuild Recipes'!$K$5:$K$150,'Rebuild Recipes'!$A$5:$A$150,A17,'Rebuild Recipes'!$E$5:$E$150,"Outside raw")*'Cost Model'!G17*(Assumptions!$B$9*3.78541)</f>
        <v>686.2806377125</v>
      </c>
      <c r="I17" s="37" t="n">
        <f aca="false">'Cost Model'!S17*(Assumptions!$B$9*3.78541)</f>
        <v>37.5</v>
      </c>
      <c r="J17" s="38" t="n">
        <f aca="false">SUM(F17:I17)</f>
        <v>888.887596169998</v>
      </c>
      <c r="K17" s="39" t="n">
        <f aca="false">E17-J17</f>
        <v>46.1148738463804</v>
      </c>
      <c r="L17" s="40" t="n">
        <f aca="false">IF(E17=0,"",K17/E17)</f>
        <v>0.0493205903996945</v>
      </c>
      <c r="M17" s="8" t="n">
        <v>15</v>
      </c>
      <c r="N17" s="41" t="n">
        <f aca="false">ROUND((Assumptions!$B$9*3.78541)*1000/M17,0)</f>
        <v>1262</v>
      </c>
      <c r="O17" s="42" t="n">
        <f aca="false">E17/((Assumptions!$B$9*3.78541)*1000/M17)</f>
        <v>0.74100491361547</v>
      </c>
      <c r="P17" s="42" t="n">
        <f aca="false">J17/((Assumptions!$B$9*3.78541)*1000/M17)</f>
        <v>0.70445811378688</v>
      </c>
      <c r="Q17" s="43" t="n">
        <f aca="false">O17-P17</f>
        <v>0.0365467998285896</v>
      </c>
      <c r="R17" s="7" t="str">
        <f aca="false">'Cost Model'!Y17</f>
        <v>Make in-house</v>
      </c>
      <c r="S17" s="8" t="s">
        <v>217</v>
      </c>
    </row>
    <row r="18" customFormat="false" ht="23.85" hidden="false" customHeight="false" outlineLevel="0" collapsed="false">
      <c r="A18" s="8" t="s">
        <v>125</v>
      </c>
      <c r="B18" s="8" t="s">
        <v>127</v>
      </c>
      <c r="C18" s="8" t="s">
        <v>85</v>
      </c>
      <c r="D18" s="8" t="s">
        <v>229</v>
      </c>
      <c r="E18" s="36" t="n">
        <f aca="false">'Cost Model'!L18*(Assumptions!$B$9*3.78541)</f>
        <v>1994.99472977899</v>
      </c>
      <c r="F18" s="8"/>
      <c r="G18" s="8"/>
      <c r="H18" s="8"/>
      <c r="I18" s="8"/>
      <c r="J18" s="8" t="s">
        <v>33</v>
      </c>
      <c r="K18" s="8" t="s">
        <v>33</v>
      </c>
      <c r="L18" s="8"/>
      <c r="M18" s="8" t="n">
        <v>15</v>
      </c>
      <c r="N18" s="41" t="n">
        <f aca="false">ROUND((Assumptions!$B$9*3.78541)*1000/M18,0)</f>
        <v>1262</v>
      </c>
      <c r="O18" s="42" t="n">
        <f aca="false">'Cost Model'!U18</f>
        <v>1.5810663017578</v>
      </c>
      <c r="P18" s="8" t="s">
        <v>33</v>
      </c>
      <c r="Q18" s="8" t="s">
        <v>33</v>
      </c>
      <c r="R18" s="7" t="s">
        <v>230</v>
      </c>
      <c r="S18" s="8" t="s">
        <v>231</v>
      </c>
    </row>
    <row r="19" customFormat="false" ht="15" hidden="false" customHeight="false" outlineLevel="0" collapsed="false">
      <c r="A19" s="8" t="s">
        <v>133</v>
      </c>
      <c r="B19" s="8" t="s">
        <v>135</v>
      </c>
      <c r="C19" s="8" t="s">
        <v>85</v>
      </c>
      <c r="D19" s="8" t="s">
        <v>232</v>
      </c>
      <c r="E19" s="36" t="n">
        <f aca="false">'Cost Model'!L19*(Assumptions!$B$9*3.78541)</f>
        <v>849.997754542429</v>
      </c>
      <c r="F19" s="37" t="n">
        <f aca="false">IF('Cost Model'!P19="",0,(1-'Cost Model'!Q19)*'Cost Model'!P19*(Assumptions!$B$9*3.78541))</f>
        <v>162.140428329899</v>
      </c>
      <c r="G19" s="37" t="n">
        <f aca="false">SUMIFS('Rebuild Recipes'!$K$5:$K$150,'Rebuild Recipes'!$A$5:$A$150,A19,'Rebuild Recipes'!$E$5:$E$150,"Our oils (WB)")*'Cost Model'!G19*(Assumptions!$B$9*3.78541)</f>
        <v>11.95811019</v>
      </c>
      <c r="H19" s="37" t="n">
        <f aca="false">SUMIFS('Rebuild Recipes'!$K$5:$K$150,'Rebuild Recipes'!$A$5:$A$150,A19,'Rebuild Recipes'!$E$5:$E$150,"Outside raw")*'Cost Model'!G19*(Assumptions!$B$9*3.78541)</f>
        <v>35.87054516</v>
      </c>
      <c r="I19" s="37" t="n">
        <f aca="false">'Cost Model'!S19*(Assumptions!$B$9*3.78541)</f>
        <v>37.5</v>
      </c>
      <c r="J19" s="38" t="n">
        <f aca="false">SUM(F19:I19)</f>
        <v>247.469083679899</v>
      </c>
      <c r="K19" s="39" t="n">
        <f aca="false">E19-J19</f>
        <v>602.52867086253</v>
      </c>
      <c r="L19" s="40" t="n">
        <f aca="false">IF(E19=0,"",K19/E19)</f>
        <v>0.708859132441924</v>
      </c>
      <c r="M19" s="8" t="n">
        <v>50</v>
      </c>
      <c r="N19" s="41" t="n">
        <f aca="false">ROUND((Assumptions!$B$9*3.78541)*1000/M19,0)</f>
        <v>379</v>
      </c>
      <c r="O19" s="42" t="n">
        <f aca="false">E19/((Assumptions!$B$9*3.78541)*1000/M19)</f>
        <v>2.24545757141876</v>
      </c>
      <c r="P19" s="42" t="n">
        <f aca="false">J19/((Assumptions!$B$9*3.78541)*1000/M19)</f>
        <v>0.653744465407708</v>
      </c>
      <c r="Q19" s="43" t="n">
        <f aca="false">O19-P19</f>
        <v>1.59171310601105</v>
      </c>
      <c r="R19" s="7" t="str">
        <f aca="false">'Cost Model'!Y19</f>
        <v>Make in-house</v>
      </c>
      <c r="S19" s="8" t="s">
        <v>221</v>
      </c>
    </row>
    <row r="20" customFormat="false" ht="15" hidden="false" customHeight="false" outlineLevel="0" collapsed="false">
      <c r="A20" s="8" t="s">
        <v>139</v>
      </c>
      <c r="B20" s="8" t="s">
        <v>141</v>
      </c>
      <c r="C20" s="8" t="s">
        <v>46</v>
      </c>
      <c r="D20" s="8" t="s">
        <v>233</v>
      </c>
      <c r="E20" s="36" t="n">
        <f aca="false">'Cost Model'!L20*(Assumptions!$B$9*3.78541)</f>
        <v>277.499266924146</v>
      </c>
      <c r="F20" s="37" t="n">
        <f aca="false">IF('Cost Model'!P20="",0,(1-'Cost Model'!Q20)*'Cost Model'!P20*(Assumptions!$B$9*3.78541))</f>
        <v>159.125420365087</v>
      </c>
      <c r="G20" s="37" t="n">
        <f aca="false">SUMIFS('Rebuild Recipes'!$K$5:$K$150,'Rebuild Recipes'!$A$5:$A$150,A20,'Rebuild Recipes'!$E$5:$E$150,"Our oils (WB)")*'Cost Model'!G20*(Assumptions!$B$9*3.78541)</f>
        <v>0</v>
      </c>
      <c r="H20" s="37" t="n">
        <f aca="false">SUMIFS('Rebuild Recipes'!$K$5:$K$150,'Rebuild Recipes'!$A$5:$A$150,A20,'Rebuild Recipes'!$E$5:$E$150,"Outside raw")*'Cost Model'!G20*(Assumptions!$B$9*3.78541)</f>
        <v>465.751168285</v>
      </c>
      <c r="I20" s="37" t="n">
        <f aca="false">'Cost Model'!S20*(Assumptions!$B$9*3.78541)</f>
        <v>37.5</v>
      </c>
      <c r="J20" s="38" t="n">
        <f aca="false">SUM(F20:I20)</f>
        <v>662.376588650087</v>
      </c>
      <c r="K20" s="39" t="n">
        <f aca="false">E20-J20</f>
        <v>-384.877321725941</v>
      </c>
      <c r="L20" s="40" t="n">
        <f aca="false">IF(E20=0,"",K20/E20)</f>
        <v>-1.3869489674405</v>
      </c>
      <c r="M20" s="8" t="n">
        <v>50</v>
      </c>
      <c r="N20" s="41" t="n">
        <f aca="false">ROUND((Assumptions!$B$9*3.78541)*1000/M20,0)</f>
        <v>379</v>
      </c>
      <c r="O20" s="42" t="n">
        <f aca="false">E20/((Assumptions!$B$9*3.78541)*1000/M20)</f>
        <v>0.733075854198477</v>
      </c>
      <c r="P20" s="42" t="n">
        <f aca="false">J20/((Assumptions!$B$9*3.78541)*1000/M20)</f>
        <v>1.74981465323462</v>
      </c>
      <c r="Q20" s="43" t="n">
        <f aca="false">O20-P20</f>
        <v>-1.01673879903614</v>
      </c>
      <c r="R20" s="7" t="str">
        <f aca="false">'Cost Model'!Y20</f>
        <v>Buy finished</v>
      </c>
      <c r="S20" s="8" t="s">
        <v>221</v>
      </c>
    </row>
    <row r="21" customFormat="false" ht="23.85" hidden="false" customHeight="false" outlineLevel="0" collapsed="false">
      <c r="A21" s="22" t="s">
        <v>144</v>
      </c>
      <c r="B21" s="22" t="s">
        <v>146</v>
      </c>
      <c r="C21" s="22" t="s">
        <v>37</v>
      </c>
      <c r="D21" s="8" t="s">
        <v>234</v>
      </c>
      <c r="E21" s="36" t="n">
        <f aca="false">'Cost Model'!L21*(Assumptions!$B$9*3.78541)</f>
        <v>698.988153467779</v>
      </c>
      <c r="F21" s="37" t="n">
        <f aca="false">IF('Cost Model'!P21="",0,(1-'Cost Model'!Q21)*'Cost Model'!P21*(Assumptions!$B$9*3.78541))</f>
        <v>209.961529362324</v>
      </c>
      <c r="G21" s="37" t="n">
        <f aca="false">SUMIFS('Rebuild Recipes'!$K$5:$K$150,'Rebuild Recipes'!$A$5:$A$150,A21,'Rebuild Recipes'!$E$5:$E$150,"Our oils (WB)")*'Cost Model'!G21*(Assumptions!$B$9*3.78541)</f>
        <v>19.05196853</v>
      </c>
      <c r="H21" s="37" t="n">
        <f aca="false">SUMIFS('Rebuild Recipes'!$K$5:$K$150,'Rebuild Recipes'!$A$5:$A$150,A21,'Rebuild Recipes'!$E$5:$E$150,"Outside raw")*'Cost Model'!G21*(Assumptions!$B$9*3.78541)</f>
        <v>152.45738775</v>
      </c>
      <c r="I21" s="37" t="n">
        <f aca="false">'Cost Model'!S21*(Assumptions!$B$9*3.78541)</f>
        <v>37.5</v>
      </c>
      <c r="J21" s="38" t="n">
        <f aca="false">SUM(F21:I21)</f>
        <v>418.970885642324</v>
      </c>
      <c r="K21" s="39" t="n">
        <f aca="false">E21-J21</f>
        <v>280.017267825456</v>
      </c>
      <c r="L21" s="40" t="n">
        <f aca="false">IF(E21=0,"",K21/E21)</f>
        <v>0.400603739042286</v>
      </c>
      <c r="M21" s="8" t="n">
        <v>50</v>
      </c>
      <c r="N21" s="41" t="n">
        <f aca="false">ROUND((Assumptions!$B$9*3.78541)*1000/M21,0)</f>
        <v>379</v>
      </c>
      <c r="O21" s="42" t="n">
        <f aca="false">E21/((Assumptions!$B$9*3.78541)*1000/M21)</f>
        <v>1.84653222099529</v>
      </c>
      <c r="P21" s="42" t="n">
        <f aca="false">J21/((Assumptions!$B$9*3.78541)*1000/M21)</f>
        <v>1.10680450900252</v>
      </c>
      <c r="Q21" s="43" t="n">
        <f aca="false">O21-P21</f>
        <v>0.739727711992771</v>
      </c>
      <c r="R21" s="7" t="str">
        <f aca="false">'Cost Model'!Y21</f>
        <v>Make in-house</v>
      </c>
      <c r="S21" s="8" t="s">
        <v>235</v>
      </c>
    </row>
    <row r="22" customFormat="false" ht="23.85" hidden="false" customHeight="false" outlineLevel="0" collapsed="false">
      <c r="A22" s="22" t="s">
        <v>151</v>
      </c>
      <c r="B22" s="22" t="s">
        <v>152</v>
      </c>
      <c r="C22" s="22" t="s">
        <v>37</v>
      </c>
      <c r="D22" s="8" t="s">
        <v>236</v>
      </c>
      <c r="E22" s="36" t="n">
        <f aca="false">'Cost Model'!L22*(Assumptions!$B$9*3.78541)</f>
        <v>456.988792762758</v>
      </c>
      <c r="F22" s="37" t="n">
        <f aca="false">IF('Cost Model'!P22="",0,(1-'Cost Model'!Q22)*'Cost Model'!P22*(Assumptions!$B$9*3.78541))</f>
        <v>146.139346059492</v>
      </c>
      <c r="G22" s="37" t="n">
        <f aca="false">SUMIFS('Rebuild Recipes'!$K$5:$K$150,'Rebuild Recipes'!$A$5:$A$150,A22,'Rebuild Recipes'!$E$5:$E$150,"Our oils (WB)")*'Cost Model'!G22*(Assumptions!$B$9*3.78541)</f>
        <v>0</v>
      </c>
      <c r="H22" s="37" t="n">
        <f aca="false">SUMIFS('Rebuild Recipes'!$K$5:$K$150,'Rebuild Recipes'!$A$5:$A$150,A22,'Rebuild Recipes'!$E$5:$E$150,"Outside raw")*'Cost Model'!G22*(Assumptions!$B$9*3.78541)</f>
        <v>33.25861226</v>
      </c>
      <c r="I22" s="37" t="n">
        <f aca="false">'Cost Model'!S22*(Assumptions!$B$9*3.78541)</f>
        <v>37.5</v>
      </c>
      <c r="J22" s="38" t="n">
        <f aca="false">SUM(F22:I22)</f>
        <v>216.897958319492</v>
      </c>
      <c r="K22" s="39" t="n">
        <f aca="false">E22-J22</f>
        <v>240.090834443267</v>
      </c>
      <c r="L22" s="40" t="n">
        <f aca="false">IF(E22=0,"",K22/E22)</f>
        <v>0.525375760293333</v>
      </c>
      <c r="M22" s="8" t="n">
        <v>30</v>
      </c>
      <c r="N22" s="41" t="n">
        <f aca="false">ROUND((Assumptions!$B$9*3.78541)*1000/M22,0)</f>
        <v>631</v>
      </c>
      <c r="O22" s="42" t="n">
        <f aca="false">E22/((Assumptions!$B$9*3.78541)*1000/M22)</f>
        <v>0.724342345103053</v>
      </c>
      <c r="P22" s="42" t="n">
        <f aca="false">J22/((Assumptions!$B$9*3.78541)*1000/M22)</f>
        <v>0.343790434831881</v>
      </c>
      <c r="Q22" s="43" t="n">
        <f aca="false">O22-P22</f>
        <v>0.380551910271172</v>
      </c>
      <c r="R22" s="7" t="str">
        <f aca="false">'Cost Model'!Y22</f>
        <v>Make in-house</v>
      </c>
      <c r="S22" s="8" t="s">
        <v>237</v>
      </c>
    </row>
    <row r="23" customFormat="false" ht="23.85" hidden="false" customHeight="false" outlineLevel="0" collapsed="false">
      <c r="A23" s="22" t="s">
        <v>157</v>
      </c>
      <c r="B23" s="22" t="s">
        <v>158</v>
      </c>
      <c r="C23" s="22" t="s">
        <v>119</v>
      </c>
      <c r="D23" s="8" t="s">
        <v>238</v>
      </c>
      <c r="E23" s="36" t="n">
        <f aca="false">'Cost Model'!L23*(Assumptions!$B$9*3.78541)</f>
        <v>926.252446901252</v>
      </c>
      <c r="F23" s="37" t="n">
        <f aca="false">IF('Cost Model'!P23="",0,(1-'Cost Model'!Q23)*'Cost Model'!P23*(Assumptions!$B$9*3.78541))</f>
        <v>797.036327476882</v>
      </c>
      <c r="G23" s="37" t="n">
        <f aca="false">SUMIFS('Rebuild Recipes'!$K$5:$K$150,'Rebuild Recipes'!$A$5:$A$150,A23,'Rebuild Recipes'!$E$5:$E$150,"Our oils (WB)")*'Cost Model'!G23*(Assumptions!$B$9*3.78541)</f>
        <v>0</v>
      </c>
      <c r="H23" s="37" t="n">
        <f aca="false">SUMIFS('Rebuild Recipes'!$K$5:$K$150,'Rebuild Recipes'!$A$5:$A$150,A23,'Rebuild Recipes'!$E$5:$E$150,"Outside raw")*'Cost Model'!G23*(Assumptions!$B$9*3.78541)</f>
        <v>145.64364975</v>
      </c>
      <c r="I23" s="37" t="n">
        <f aca="false">'Cost Model'!S23*(Assumptions!$B$9*3.78541)</f>
        <v>37.5</v>
      </c>
      <c r="J23" s="38" t="n">
        <f aca="false">SUM(F23:I23)</f>
        <v>980.179977226882</v>
      </c>
      <c r="K23" s="39" t="n">
        <f aca="false">E23-J23</f>
        <v>-53.9275303256302</v>
      </c>
      <c r="L23" s="40" t="n">
        <f aca="false">IF(E23=0,"",K23/E23)</f>
        <v>-0.0582212014727119</v>
      </c>
      <c r="M23" s="8" t="n">
        <v>30</v>
      </c>
      <c r="N23" s="41" t="n">
        <f aca="false">ROUND((Assumptions!$B$9*3.78541)*1000/M23,0)</f>
        <v>631</v>
      </c>
      <c r="O23" s="42" t="n">
        <f aca="false">E23/((Assumptions!$B$9*3.78541)*1000/M23)</f>
        <v>1.46814075130766</v>
      </c>
      <c r="P23" s="42" t="n">
        <f aca="false">J23/((Assumptions!$B$9*3.78541)*1000/M23)</f>
        <v>1.55361766977984</v>
      </c>
      <c r="Q23" s="43" t="n">
        <f aca="false">O23-P23</f>
        <v>-0.0854769184721815</v>
      </c>
      <c r="R23" s="7" t="str">
        <f aca="false">'Cost Model'!Y23</f>
        <v>Buy finished</v>
      </c>
      <c r="S23" s="8" t="s">
        <v>239</v>
      </c>
    </row>
    <row r="24" customFormat="false" ht="23.85" hidden="false" customHeight="false" outlineLevel="0" collapsed="false">
      <c r="A24" s="44"/>
      <c r="B24" s="45" t="s">
        <v>240</v>
      </c>
      <c r="C24" s="44"/>
      <c r="D24" s="44"/>
      <c r="E24" s="46" t="n">
        <f aca="false">SUMIFS(E5:E23,R5:R23,"Make in-house")</f>
        <v>11892.34352377</v>
      </c>
      <c r="F24" s="44"/>
      <c r="G24" s="44"/>
      <c r="H24" s="44"/>
      <c r="I24" s="44"/>
      <c r="J24" s="46" t="n">
        <f aca="false">SUMIFS(J5:J23,R5:R23,"Make in-house")</f>
        <v>6016.90710471732</v>
      </c>
      <c r="K24" s="46" t="n">
        <f aca="false">E24-J24</f>
        <v>5875.43641905268</v>
      </c>
      <c r="L24" s="47" t="n">
        <f aca="false">IF(E24=0,"",K24/E24)</f>
        <v>0.494052026609311</v>
      </c>
      <c r="M24" s="44"/>
      <c r="N24" s="44"/>
      <c r="O24" s="44"/>
      <c r="P24" s="44"/>
      <c r="Q24" s="44"/>
      <c r="R24" s="44"/>
      <c r="S24" s="44"/>
    </row>
    <row r="26" customFormat="false" ht="30" hidden="false" customHeight="true" outlineLevel="0" collapsed="false">
      <c r="A26" s="35" t="s">
        <v>241</v>
      </c>
      <c r="B26" s="35"/>
      <c r="C26" s="35"/>
      <c r="D26" s="35"/>
      <c r="E26" s="35"/>
      <c r="F26" s="35"/>
      <c r="G26" s="35"/>
      <c r="H26" s="35"/>
      <c r="I26" s="35"/>
      <c r="J26" s="35"/>
      <c r="K26" s="35"/>
      <c r="L26" s="35"/>
      <c r="M26" s="35"/>
      <c r="N26" s="35"/>
      <c r="O26" s="35"/>
      <c r="P26" s="35"/>
      <c r="Q26" s="35"/>
      <c r="R26" s="35"/>
      <c r="S26" s="35"/>
    </row>
  </sheetData>
  <mergeCells count="2">
    <mergeCell ref="A2:T2"/>
    <mergeCell ref="A26:S26"/>
  </mergeCells>
  <conditionalFormatting sqref="R5:R23">
    <cfRule type="expression" priority="2" aboveAverage="0" equalAverage="0" bottom="0" percent="0" rank="0" text="" dxfId="0">
      <formula>LEFT(R5,4)="Make"</formula>
    </cfRule>
    <cfRule type="expression" priority="3" aboveAverage="0" equalAverage="0" bottom="0" percent="0" rank="0" text="" dxfId="1">
      <formula>LEFT(R5,4)="Swap"</formula>
    </cfRule>
    <cfRule type="expression" priority="4" aboveAverage="0" equalAverage="0" bottom="0" percent="0" rank="0" text="" dxfId="3">
      <formula>LEFT(R5,3)="Buy"</formula>
    </cfRule>
    <cfRule type="expression" priority="5" aboveAverage="0" equalAverage="0" bottom="0" percent="0" rank="0" text="" dxfId="4">
      <formula>LEFT(R5,5)="Break"</formula>
    </cfRule>
  </conditionalFormatting>
  <conditionalFormatting sqref="K5:K23">
    <cfRule type="cellIs" priority="6" operator="lessThan" aboveAverage="0" equalAverage="0" bottom="0" percent="0" rank="0" text="" dxfId="5">
      <formula>0</formula>
    </cfRule>
  </conditionalFormatting>
  <conditionalFormatting sqref="Q5:Q23">
    <cfRule type="cellIs" priority="7" operator="lessThan" aboveAverage="0" equalAverage="0" bottom="0" percent="0" rank="0" text="" dxfId="5">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95"/>
  </cols>
  <sheetData>
    <row r="1" customFormat="false" ht="22.05" hidden="false" customHeight="false" outlineLevel="0" collapsed="false">
      <c r="A1" s="1" t="s">
        <v>242</v>
      </c>
    </row>
    <row r="2" customFormat="false" ht="15" hidden="false" customHeight="false" outlineLevel="0" collapsed="false">
      <c r="A2" s="48" t="s">
        <v>243</v>
      </c>
    </row>
    <row r="4" customFormat="false" ht="30" hidden="false" customHeight="true" outlineLevel="0" collapsed="false">
      <c r="A4" s="6" t="s">
        <v>244</v>
      </c>
      <c r="B4" s="6" t="s">
        <v>245</v>
      </c>
      <c r="C4" s="6" t="s">
        <v>246</v>
      </c>
    </row>
    <row r="5" customFormat="false" ht="15" hidden="false" customHeight="false" outlineLevel="0" collapsed="false">
      <c r="A5" s="7" t="s">
        <v>247</v>
      </c>
      <c r="B5" s="49" t="n">
        <v>1</v>
      </c>
      <c r="C5" s="34" t="s">
        <v>248</v>
      </c>
    </row>
    <row r="6" customFormat="false" ht="15" hidden="false" customHeight="false" outlineLevel="0" collapsed="false">
      <c r="A6" s="7" t="s">
        <v>249</v>
      </c>
      <c r="B6" s="49" t="n">
        <v>1</v>
      </c>
      <c r="C6" s="34" t="s">
        <v>250</v>
      </c>
    </row>
    <row r="7" customFormat="false" ht="15" hidden="false" customHeight="false" outlineLevel="0" collapsed="false">
      <c r="A7" s="7" t="s">
        <v>251</v>
      </c>
      <c r="B7" s="50" t="n">
        <v>25</v>
      </c>
      <c r="C7" s="34" t="s">
        <v>252</v>
      </c>
    </row>
    <row r="8" customFormat="false" ht="15" hidden="false" customHeight="false" outlineLevel="0" collapsed="false">
      <c r="A8" s="7" t="s">
        <v>253</v>
      </c>
      <c r="B8" s="51" t="n">
        <v>1.5</v>
      </c>
      <c r="C8" s="34" t="s">
        <v>254</v>
      </c>
    </row>
    <row r="9" customFormat="false" ht="15" hidden="false" customHeight="false" outlineLevel="0" collapsed="false">
      <c r="A9" s="7" t="s">
        <v>255</v>
      </c>
      <c r="B9" s="52" t="n">
        <v>5</v>
      </c>
      <c r="C9" s="34" t="s">
        <v>256</v>
      </c>
    </row>
    <row r="10" customFormat="false" ht="15" hidden="false" customHeight="false" outlineLevel="0" collapsed="false">
      <c r="A10" s="7" t="s">
        <v>257</v>
      </c>
      <c r="B10" s="53" t="n">
        <v>1</v>
      </c>
      <c r="C10" s="34" t="s">
        <v>258</v>
      </c>
    </row>
    <row r="11" customFormat="false" ht="15" hidden="false" customHeight="false" outlineLevel="0" collapsed="false">
      <c r="A11" s="7" t="s">
        <v>259</v>
      </c>
      <c r="B11" s="53" t="n">
        <v>0.91</v>
      </c>
      <c r="C11" s="34" t="s">
        <v>260</v>
      </c>
    </row>
    <row r="12" customFormat="false" ht="15" hidden="false" customHeight="false" outlineLevel="0" collapsed="false">
      <c r="A12" s="7" t="s">
        <v>261</v>
      </c>
      <c r="B12" s="54" t="n">
        <f aca="false">B7*B8/(B9*3.78541)</f>
        <v>1.98129132643492</v>
      </c>
      <c r="C12" s="34" t="s">
        <v>262</v>
      </c>
    </row>
    <row r="14" customFormat="false" ht="30" hidden="false" customHeight="true" outlineLevel="0" collapsed="false">
      <c r="A14" s="35" t="s">
        <v>263</v>
      </c>
      <c r="B14" s="35"/>
      <c r="C14" s="35"/>
    </row>
  </sheetData>
  <mergeCells count="1">
    <mergeCell ref="A14:C1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3" min="2" style="0" width="30"/>
    <col collapsed="false" customWidth="true" hidden="false" outlineLevel="0" max="4" min="4" style="0" width="34"/>
    <col collapsed="false" customWidth="true" hidden="false" outlineLevel="0" max="5" min="5" style="0" width="16"/>
    <col collapsed="false" customWidth="true" hidden="false" outlineLevel="0" max="6" min="6" style="0" width="13"/>
    <col collapsed="false" customWidth="true" hidden="false" outlineLevel="0" max="7" min="7" style="0" width="36"/>
    <col collapsed="false" customWidth="true" hidden="false" outlineLevel="0" max="8" min="8" style="0" width="11"/>
    <col collapsed="false" customWidth="true" hidden="false" outlineLevel="0" max="10" min="9" style="0" width="10"/>
    <col collapsed="false" customWidth="true" hidden="false" outlineLevel="0" max="11" min="11" style="0" width="13"/>
    <col collapsed="false" customWidth="true" hidden="false" outlineLevel="0" max="12" min="12" style="0" width="12"/>
    <col collapsed="false" customWidth="true" hidden="false" outlineLevel="0" max="13" min="13" style="0" width="44"/>
    <col collapsed="false" customWidth="true" hidden="false" outlineLevel="0" max="14" min="14" style="0" width="7"/>
  </cols>
  <sheetData>
    <row r="1" customFormat="false" ht="22.05" hidden="false" customHeight="false" outlineLevel="0" collapsed="false">
      <c r="A1" s="1" t="s">
        <v>264</v>
      </c>
    </row>
    <row r="2" customFormat="false" ht="15" hidden="false" customHeight="false" outlineLevel="0" collapsed="false">
      <c r="A2" s="48" t="s">
        <v>265</v>
      </c>
    </row>
    <row r="4" customFormat="false" ht="30" hidden="false" customHeight="true" outlineLevel="0" collapsed="false">
      <c r="A4" s="6" t="s">
        <v>193</v>
      </c>
      <c r="B4" s="6" t="s">
        <v>8</v>
      </c>
      <c r="C4" s="6" t="s">
        <v>266</v>
      </c>
      <c r="D4" s="6" t="s">
        <v>267</v>
      </c>
      <c r="E4" s="6" t="s">
        <v>268</v>
      </c>
      <c r="F4" s="6" t="s">
        <v>269</v>
      </c>
      <c r="G4" s="6" t="s">
        <v>270</v>
      </c>
      <c r="H4" s="6" t="s">
        <v>271</v>
      </c>
      <c r="I4" s="6" t="s">
        <v>272</v>
      </c>
      <c r="J4" s="6" t="s">
        <v>273</v>
      </c>
      <c r="K4" s="6" t="s">
        <v>274</v>
      </c>
      <c r="L4" s="6" t="s">
        <v>275</v>
      </c>
      <c r="M4" s="6" t="s">
        <v>276</v>
      </c>
      <c r="N4" s="6" t="s">
        <v>277</v>
      </c>
    </row>
    <row r="5" customFormat="false" ht="15" hidden="false" customHeight="false" outlineLevel="0" collapsed="false">
      <c r="A5" s="55" t="s">
        <v>278</v>
      </c>
      <c r="B5" s="56" t="s">
        <v>279</v>
      </c>
      <c r="C5" s="44"/>
      <c r="D5" s="44"/>
      <c r="E5" s="44"/>
      <c r="F5" s="44"/>
      <c r="G5" s="44"/>
      <c r="H5" s="44"/>
      <c r="I5" s="44"/>
      <c r="J5" s="44"/>
      <c r="K5" s="44"/>
      <c r="L5" s="44"/>
      <c r="M5" s="44"/>
      <c r="N5" s="44"/>
    </row>
    <row r="6" customFormat="false" ht="15" hidden="false" customHeight="false" outlineLevel="0" collapsed="false">
      <c r="A6" s="8" t="s">
        <v>24</v>
      </c>
      <c r="B6" s="8" t="s">
        <v>27</v>
      </c>
      <c r="C6" s="8" t="s">
        <v>280</v>
      </c>
      <c r="D6" s="8" t="s">
        <v>281</v>
      </c>
      <c r="E6" s="57" t="s">
        <v>282</v>
      </c>
      <c r="F6" s="8" t="s">
        <v>283</v>
      </c>
      <c r="G6" s="8" t="s">
        <v>284</v>
      </c>
      <c r="H6" s="58" t="n">
        <v>45.68</v>
      </c>
      <c r="I6" s="59" t="n">
        <v>0.55</v>
      </c>
      <c r="J6" s="40" t="n">
        <f aca="false">IF(E6="Our oils (WB)",Assumptions!$B$5,Assumptions!$B$6)</f>
        <v>1</v>
      </c>
      <c r="K6" s="42" t="n">
        <f aca="false">H6*I6*J6</f>
        <v>25.124</v>
      </c>
      <c r="L6" s="41" t="n">
        <f aca="false">I6*Assumptions!$B$9*3.78541*Assumptions!$B$11*1000</f>
        <v>9472.988525</v>
      </c>
      <c r="M6" s="34"/>
      <c r="N6" s="60" t="s">
        <v>285</v>
      </c>
    </row>
    <row r="7" customFormat="false" ht="15" hidden="false" customHeight="false" outlineLevel="0" collapsed="false">
      <c r="A7" s="8" t="s">
        <v>24</v>
      </c>
      <c r="B7" s="8" t="s">
        <v>27</v>
      </c>
      <c r="C7" s="8" t="s">
        <v>286</v>
      </c>
      <c r="D7" s="8" t="s">
        <v>287</v>
      </c>
      <c r="E7" s="57" t="s">
        <v>282</v>
      </c>
      <c r="F7" s="8" t="s">
        <v>288</v>
      </c>
      <c r="G7" s="8" t="s">
        <v>284</v>
      </c>
      <c r="H7" s="58" t="n">
        <v>105.29</v>
      </c>
      <c r="I7" s="59" t="n">
        <v>0.15</v>
      </c>
      <c r="J7" s="40" t="n">
        <f aca="false">IF(E7="Our oils (WB)",Assumptions!$B$5,Assumptions!$B$6)</f>
        <v>1</v>
      </c>
      <c r="K7" s="42" t="n">
        <f aca="false">H7*I7*J7</f>
        <v>15.7935</v>
      </c>
      <c r="L7" s="41" t="n">
        <f aca="false">I7*Assumptions!$B$9*3.78541*Assumptions!$B$11*1000</f>
        <v>2583.542325</v>
      </c>
      <c r="M7" s="34" t="s">
        <v>289</v>
      </c>
      <c r="N7" s="60" t="s">
        <v>285</v>
      </c>
    </row>
    <row r="8" customFormat="false" ht="15" hidden="false" customHeight="false" outlineLevel="0" collapsed="false">
      <c r="A8" s="8" t="s">
        <v>24</v>
      </c>
      <c r="B8" s="8" t="s">
        <v>27</v>
      </c>
      <c r="C8" s="8" t="s">
        <v>290</v>
      </c>
      <c r="D8" s="8" t="s">
        <v>291</v>
      </c>
      <c r="E8" s="57" t="s">
        <v>282</v>
      </c>
      <c r="F8" s="8" t="s">
        <v>288</v>
      </c>
      <c r="G8" s="8" t="s">
        <v>284</v>
      </c>
      <c r="H8" s="58" t="n">
        <v>115.87</v>
      </c>
      <c r="I8" s="59" t="n">
        <v>0.1</v>
      </c>
      <c r="J8" s="40" t="n">
        <f aca="false">IF(E8="Our oils (WB)",Assumptions!$B$5,Assumptions!$B$6)</f>
        <v>1</v>
      </c>
      <c r="K8" s="42" t="n">
        <f aca="false">H8*I8*J8</f>
        <v>11.587</v>
      </c>
      <c r="L8" s="41" t="n">
        <f aca="false">I8*Assumptions!$B$9*3.78541*Assumptions!$B$11*1000</f>
        <v>1722.36155</v>
      </c>
      <c r="M8" s="34" t="s">
        <v>292</v>
      </c>
      <c r="N8" s="60" t="s">
        <v>285</v>
      </c>
    </row>
    <row r="9" customFormat="false" ht="15" hidden="false" customHeight="false" outlineLevel="0" collapsed="false">
      <c r="A9" s="8" t="s">
        <v>24</v>
      </c>
      <c r="B9" s="8" t="s">
        <v>27</v>
      </c>
      <c r="C9" s="8" t="s">
        <v>293</v>
      </c>
      <c r="D9" s="8" t="s">
        <v>294</v>
      </c>
      <c r="E9" s="57" t="s">
        <v>282</v>
      </c>
      <c r="F9" s="8" t="s">
        <v>283</v>
      </c>
      <c r="G9" s="8" t="s">
        <v>284</v>
      </c>
      <c r="H9" s="58" t="n">
        <v>64.99</v>
      </c>
      <c r="I9" s="59" t="n">
        <v>0.1</v>
      </c>
      <c r="J9" s="40" t="n">
        <f aca="false">IF(E9="Our oils (WB)",Assumptions!$B$5,Assumptions!$B$6)</f>
        <v>1</v>
      </c>
      <c r="K9" s="42" t="n">
        <f aca="false">H9*I9*J9</f>
        <v>6.499</v>
      </c>
      <c r="L9" s="41" t="n">
        <f aca="false">I9*Assumptions!$B$9*3.78541*Assumptions!$B$11*1000</f>
        <v>1722.36155</v>
      </c>
      <c r="M9" s="34"/>
      <c r="N9" s="60" t="s">
        <v>285</v>
      </c>
    </row>
    <row r="10" customFormat="false" ht="15" hidden="false" customHeight="false" outlineLevel="0" collapsed="false">
      <c r="A10" s="8" t="s">
        <v>24</v>
      </c>
      <c r="B10" s="8" t="s">
        <v>27</v>
      </c>
      <c r="C10" s="8" t="s">
        <v>295</v>
      </c>
      <c r="D10" s="8" t="s">
        <v>296</v>
      </c>
      <c r="E10" s="57" t="s">
        <v>282</v>
      </c>
      <c r="F10" s="8" t="s">
        <v>283</v>
      </c>
      <c r="G10" s="8" t="s">
        <v>284</v>
      </c>
      <c r="H10" s="58" t="n">
        <v>81.83</v>
      </c>
      <c r="I10" s="59" t="n">
        <v>0.07</v>
      </c>
      <c r="J10" s="40" t="n">
        <f aca="false">IF(E10="Our oils (WB)",Assumptions!$B$5,Assumptions!$B$6)</f>
        <v>1</v>
      </c>
      <c r="K10" s="42" t="n">
        <f aca="false">H10*I10*J10</f>
        <v>5.7281</v>
      </c>
      <c r="L10" s="41" t="n">
        <f aca="false">I10*Assumptions!$B$9*3.78541*Assumptions!$B$11*1000</f>
        <v>1205.653085</v>
      </c>
      <c r="M10" s="34"/>
      <c r="N10" s="60" t="s">
        <v>285</v>
      </c>
    </row>
    <row r="11" customFormat="false" ht="15" hidden="false" customHeight="false" outlineLevel="0" collapsed="false">
      <c r="A11" s="8" t="s">
        <v>24</v>
      </c>
      <c r="B11" s="8" t="s">
        <v>27</v>
      </c>
      <c r="C11" s="8" t="s">
        <v>297</v>
      </c>
      <c r="D11" s="8" t="s">
        <v>298</v>
      </c>
      <c r="E11" s="57" t="s">
        <v>282</v>
      </c>
      <c r="F11" s="8" t="s">
        <v>283</v>
      </c>
      <c r="G11" s="8" t="s">
        <v>284</v>
      </c>
      <c r="H11" s="58" t="n">
        <v>17.02</v>
      </c>
      <c r="I11" s="59" t="n">
        <v>0.015</v>
      </c>
      <c r="J11" s="40" t="n">
        <f aca="false">IF(E11="Our oils (WB)",Assumptions!$B$5,Assumptions!$B$6)</f>
        <v>1</v>
      </c>
      <c r="K11" s="42" t="n">
        <f aca="false">H11*I11*J11</f>
        <v>0.2553</v>
      </c>
      <c r="L11" s="41" t="n">
        <f aca="false">I11*Assumptions!$B$9*3.78541*Assumptions!$B$11*1000</f>
        <v>258.3542325</v>
      </c>
      <c r="M11" s="34"/>
      <c r="N11" s="60" t="s">
        <v>285</v>
      </c>
    </row>
    <row r="12" customFormat="false" ht="15" hidden="false" customHeight="false" outlineLevel="0" collapsed="false">
      <c r="A12" s="8" t="s">
        <v>24</v>
      </c>
      <c r="B12" s="8" t="s">
        <v>27</v>
      </c>
      <c r="C12" s="8" t="s">
        <v>299</v>
      </c>
      <c r="D12" s="8" t="s">
        <v>300</v>
      </c>
      <c r="E12" s="57" t="s">
        <v>282</v>
      </c>
      <c r="F12" s="8" t="s">
        <v>288</v>
      </c>
      <c r="G12" s="8" t="s">
        <v>284</v>
      </c>
      <c r="H12" s="58" t="n">
        <v>89.42</v>
      </c>
      <c r="I12" s="59" t="n">
        <v>0.005</v>
      </c>
      <c r="J12" s="40" t="n">
        <f aca="false">IF(E12="Our oils (WB)",Assumptions!$B$5,Assumptions!$B$6)</f>
        <v>1</v>
      </c>
      <c r="K12" s="42" t="n">
        <f aca="false">H12*I12*J12</f>
        <v>0.4471</v>
      </c>
      <c r="L12" s="41" t="n">
        <f aca="false">I12*Assumptions!$B$9*3.78541*Assumptions!$B$11*1000</f>
        <v>86.1180775</v>
      </c>
      <c r="M12" s="34" t="s">
        <v>301</v>
      </c>
      <c r="N12" s="60" t="s">
        <v>285</v>
      </c>
    </row>
    <row r="13" customFormat="false" ht="15" hidden="false" customHeight="false" outlineLevel="0" collapsed="false">
      <c r="A13" s="8" t="s">
        <v>24</v>
      </c>
      <c r="B13" s="8" t="s">
        <v>27</v>
      </c>
      <c r="C13" s="8" t="s">
        <v>302</v>
      </c>
      <c r="D13" s="8" t="s">
        <v>303</v>
      </c>
      <c r="E13" s="57" t="s">
        <v>282</v>
      </c>
      <c r="F13" s="8" t="s">
        <v>288</v>
      </c>
      <c r="G13" s="8" t="s">
        <v>284</v>
      </c>
      <c r="H13" s="58" t="n">
        <v>79.98</v>
      </c>
      <c r="I13" s="59" t="n">
        <v>0.005</v>
      </c>
      <c r="J13" s="40" t="n">
        <f aca="false">IF(E13="Our oils (WB)",Assumptions!$B$5,Assumptions!$B$6)</f>
        <v>1</v>
      </c>
      <c r="K13" s="42" t="n">
        <f aca="false">H13*I13*J13</f>
        <v>0.3999</v>
      </c>
      <c r="L13" s="41" t="n">
        <f aca="false">I13*Assumptions!$B$9*3.78541*Assumptions!$B$11*1000</f>
        <v>86.1180775</v>
      </c>
      <c r="M13" s="34" t="s">
        <v>304</v>
      </c>
      <c r="N13" s="60" t="s">
        <v>285</v>
      </c>
    </row>
    <row r="14" customFormat="false" ht="15" hidden="false" customHeight="false" outlineLevel="0" collapsed="false">
      <c r="A14" s="8" t="s">
        <v>24</v>
      </c>
      <c r="B14" s="8" t="s">
        <v>27</v>
      </c>
      <c r="C14" s="8" t="s">
        <v>305</v>
      </c>
      <c r="D14" s="8" t="s">
        <v>306</v>
      </c>
      <c r="E14" s="57" t="s">
        <v>282</v>
      </c>
      <c r="F14" s="8" t="s">
        <v>283</v>
      </c>
      <c r="G14" s="8" t="s">
        <v>284</v>
      </c>
      <c r="H14" s="58" t="n">
        <v>59.52</v>
      </c>
      <c r="I14" s="59" t="n">
        <v>0.005</v>
      </c>
      <c r="J14" s="40" t="n">
        <f aca="false">IF(E14="Our oils (WB)",Assumptions!$B$5,Assumptions!$B$6)</f>
        <v>1</v>
      </c>
      <c r="K14" s="42" t="n">
        <f aca="false">H14*I14*J14</f>
        <v>0.2976</v>
      </c>
      <c r="L14" s="41" t="n">
        <f aca="false">I14*Assumptions!$B$9*3.78541*Assumptions!$B$11*1000</f>
        <v>86.1180775</v>
      </c>
      <c r="M14" s="34"/>
      <c r="N14" s="60" t="s">
        <v>285</v>
      </c>
    </row>
    <row r="16" customFormat="false" ht="15" hidden="false" customHeight="false" outlineLevel="0" collapsed="false">
      <c r="A16" s="55" t="s">
        <v>307</v>
      </c>
      <c r="B16" s="56" t="s">
        <v>308</v>
      </c>
      <c r="C16" s="44"/>
      <c r="D16" s="44"/>
      <c r="E16" s="44"/>
      <c r="F16" s="44"/>
      <c r="G16" s="44"/>
      <c r="H16" s="44"/>
      <c r="I16" s="44"/>
      <c r="J16" s="44"/>
      <c r="K16" s="44"/>
      <c r="L16" s="44"/>
      <c r="M16" s="44"/>
      <c r="N16" s="44"/>
    </row>
    <row r="17" customFormat="false" ht="15" hidden="false" customHeight="false" outlineLevel="0" collapsed="false">
      <c r="A17" s="8" t="s">
        <v>35</v>
      </c>
      <c r="B17" s="8" t="s">
        <v>38</v>
      </c>
      <c r="C17" s="8" t="s">
        <v>297</v>
      </c>
      <c r="D17" s="8" t="s">
        <v>298</v>
      </c>
      <c r="E17" s="57" t="s">
        <v>282</v>
      </c>
      <c r="F17" s="8" t="s">
        <v>283</v>
      </c>
      <c r="G17" s="8" t="s">
        <v>284</v>
      </c>
      <c r="H17" s="58" t="n">
        <v>17.02</v>
      </c>
      <c r="I17" s="59" t="n">
        <v>0.49</v>
      </c>
      <c r="J17" s="40" t="n">
        <f aca="false">IF(E17="Our oils (WB)",Assumptions!$B$5,Assumptions!$B$6)</f>
        <v>1</v>
      </c>
      <c r="K17" s="42" t="n">
        <f aca="false">H17*I17*J17</f>
        <v>8.3398</v>
      </c>
      <c r="L17" s="41" t="n">
        <f aca="false">I17*Assumptions!$B$9*3.78541*Assumptions!$B$11*1000</f>
        <v>8439.571595</v>
      </c>
      <c r="M17" s="34"/>
      <c r="N17" s="60" t="s">
        <v>285</v>
      </c>
    </row>
    <row r="18" customFormat="false" ht="15" hidden="false" customHeight="false" outlineLevel="0" collapsed="false">
      <c r="A18" s="8" t="s">
        <v>35</v>
      </c>
      <c r="B18" s="8" t="s">
        <v>38</v>
      </c>
      <c r="C18" s="8" t="s">
        <v>280</v>
      </c>
      <c r="D18" s="8" t="s">
        <v>281</v>
      </c>
      <c r="E18" s="57" t="s">
        <v>282</v>
      </c>
      <c r="F18" s="8" t="s">
        <v>283</v>
      </c>
      <c r="G18" s="8" t="s">
        <v>284</v>
      </c>
      <c r="H18" s="58" t="n">
        <v>45.68</v>
      </c>
      <c r="I18" s="59" t="n">
        <v>0.25</v>
      </c>
      <c r="J18" s="40" t="n">
        <f aca="false">IF(E18="Our oils (WB)",Assumptions!$B$5,Assumptions!$B$6)</f>
        <v>1</v>
      </c>
      <c r="K18" s="42" t="n">
        <f aca="false">H18*I18*J18</f>
        <v>11.42</v>
      </c>
      <c r="L18" s="41" t="n">
        <f aca="false">I18*Assumptions!$B$9*3.78541*Assumptions!$B$11*1000</f>
        <v>4305.903875</v>
      </c>
      <c r="M18" s="34"/>
      <c r="N18" s="60" t="s">
        <v>285</v>
      </c>
    </row>
    <row r="19" customFormat="false" ht="15" hidden="false" customHeight="false" outlineLevel="0" collapsed="false">
      <c r="A19" s="8" t="s">
        <v>35</v>
      </c>
      <c r="B19" s="8" t="s">
        <v>38</v>
      </c>
      <c r="C19" s="8" t="s">
        <v>309</v>
      </c>
      <c r="D19" s="8" t="s">
        <v>291</v>
      </c>
      <c r="E19" s="57" t="s">
        <v>282</v>
      </c>
      <c r="F19" s="8" t="s">
        <v>283</v>
      </c>
      <c r="G19" s="8" t="s">
        <v>284</v>
      </c>
      <c r="H19" s="58" t="n">
        <v>115.87</v>
      </c>
      <c r="I19" s="59" t="n">
        <v>0.12</v>
      </c>
      <c r="J19" s="40" t="n">
        <f aca="false">IF(E19="Our oils (WB)",Assumptions!$B$5,Assumptions!$B$6)</f>
        <v>1</v>
      </c>
      <c r="K19" s="42" t="n">
        <f aca="false">H19*I19*J19</f>
        <v>13.9044</v>
      </c>
      <c r="L19" s="41" t="n">
        <f aca="false">I19*Assumptions!$B$9*3.78541*Assumptions!$B$11*1000</f>
        <v>2066.83386</v>
      </c>
      <c r="M19" s="34"/>
      <c r="N19" s="60" t="s">
        <v>285</v>
      </c>
    </row>
    <row r="20" customFormat="false" ht="15" hidden="false" customHeight="false" outlineLevel="0" collapsed="false">
      <c r="A20" s="8" t="s">
        <v>35</v>
      </c>
      <c r="B20" s="8" t="s">
        <v>38</v>
      </c>
      <c r="C20" s="8" t="s">
        <v>310</v>
      </c>
      <c r="D20" s="8" t="s">
        <v>287</v>
      </c>
      <c r="E20" s="57" t="s">
        <v>282</v>
      </c>
      <c r="F20" s="8" t="s">
        <v>283</v>
      </c>
      <c r="G20" s="8" t="s">
        <v>284</v>
      </c>
      <c r="H20" s="58" t="n">
        <v>105.29</v>
      </c>
      <c r="I20" s="59" t="n">
        <v>0.07</v>
      </c>
      <c r="J20" s="40" t="n">
        <f aca="false">IF(E20="Our oils (WB)",Assumptions!$B$5,Assumptions!$B$6)</f>
        <v>1</v>
      </c>
      <c r="K20" s="42" t="n">
        <f aca="false">H20*I20*J20</f>
        <v>7.3703</v>
      </c>
      <c r="L20" s="41" t="n">
        <f aca="false">I20*Assumptions!$B$9*3.78541*Assumptions!$B$11*1000</f>
        <v>1205.653085</v>
      </c>
      <c r="M20" s="34"/>
      <c r="N20" s="60" t="s">
        <v>285</v>
      </c>
    </row>
    <row r="21" customFormat="false" ht="15" hidden="false" customHeight="false" outlineLevel="0" collapsed="false">
      <c r="A21" s="8" t="s">
        <v>35</v>
      </c>
      <c r="B21" s="8" t="s">
        <v>38</v>
      </c>
      <c r="C21" s="8" t="s">
        <v>311</v>
      </c>
      <c r="D21" s="8" t="s">
        <v>312</v>
      </c>
      <c r="E21" s="57" t="s">
        <v>282</v>
      </c>
      <c r="F21" s="8" t="s">
        <v>283</v>
      </c>
      <c r="G21" s="8" t="s">
        <v>284</v>
      </c>
      <c r="H21" s="58" t="n">
        <v>52.29</v>
      </c>
      <c r="I21" s="59" t="n">
        <v>0.04</v>
      </c>
      <c r="J21" s="40" t="n">
        <f aca="false">IF(E21="Our oils (WB)",Assumptions!$B$5,Assumptions!$B$6)</f>
        <v>1</v>
      </c>
      <c r="K21" s="42" t="n">
        <f aca="false">H21*I21*J21</f>
        <v>2.0916</v>
      </c>
      <c r="L21" s="41" t="n">
        <f aca="false">I21*Assumptions!$B$9*3.78541*Assumptions!$B$11*1000</f>
        <v>688.94462</v>
      </c>
      <c r="M21" s="34" t="s">
        <v>313</v>
      </c>
      <c r="N21" s="60" t="s">
        <v>285</v>
      </c>
    </row>
    <row r="22" customFormat="false" ht="15" hidden="false" customHeight="false" outlineLevel="0" collapsed="false">
      <c r="A22" s="8" t="s">
        <v>35</v>
      </c>
      <c r="B22" s="8" t="s">
        <v>38</v>
      </c>
      <c r="C22" s="8" t="s">
        <v>314</v>
      </c>
      <c r="D22" s="8" t="s">
        <v>315</v>
      </c>
      <c r="E22" s="57" t="s">
        <v>282</v>
      </c>
      <c r="F22" s="8" t="s">
        <v>283</v>
      </c>
      <c r="G22" s="8" t="s">
        <v>284</v>
      </c>
      <c r="H22" s="58" t="n">
        <v>32.1</v>
      </c>
      <c r="I22" s="59" t="n">
        <v>0.02</v>
      </c>
      <c r="J22" s="40" t="n">
        <f aca="false">IF(E22="Our oils (WB)",Assumptions!$B$5,Assumptions!$B$6)</f>
        <v>1</v>
      </c>
      <c r="K22" s="42" t="n">
        <f aca="false">H22*I22*J22</f>
        <v>0.642</v>
      </c>
      <c r="L22" s="41" t="n">
        <f aca="false">I22*Assumptions!$B$9*3.78541*Assumptions!$B$11*1000</f>
        <v>344.47231</v>
      </c>
      <c r="M22" s="34"/>
      <c r="N22" s="60" t="s">
        <v>285</v>
      </c>
    </row>
    <row r="23" customFormat="false" ht="15" hidden="false" customHeight="false" outlineLevel="0" collapsed="false">
      <c r="A23" s="8" t="s">
        <v>35</v>
      </c>
      <c r="B23" s="8" t="s">
        <v>38</v>
      </c>
      <c r="C23" s="8" t="s">
        <v>316</v>
      </c>
      <c r="D23" s="8" t="s">
        <v>42</v>
      </c>
      <c r="E23" s="8" t="s">
        <v>317</v>
      </c>
      <c r="F23" s="8" t="s">
        <v>318</v>
      </c>
      <c r="G23" s="8" t="s">
        <v>319</v>
      </c>
      <c r="H23" s="58" t="n">
        <v>1300</v>
      </c>
      <c r="I23" s="59" t="n">
        <v>0.005</v>
      </c>
      <c r="J23" s="40" t="n">
        <f aca="false">IF(E23="Our oils (WB)",Assumptions!$B$5,Assumptions!$B$6)</f>
        <v>1</v>
      </c>
      <c r="K23" s="42" t="n">
        <f aca="false">H23*I23*J23</f>
        <v>6.5</v>
      </c>
      <c r="L23" s="41" t="n">
        <f aca="false">I23*Assumptions!$B$9*3.78541*Assumptions!$B$11*1000</f>
        <v>86.1180775</v>
      </c>
      <c r="M23" s="34" t="s">
        <v>320</v>
      </c>
      <c r="N23" s="60" t="s">
        <v>285</v>
      </c>
    </row>
    <row r="24" customFormat="false" ht="15" hidden="false" customHeight="false" outlineLevel="0" collapsed="false">
      <c r="A24" s="8" t="s">
        <v>35</v>
      </c>
      <c r="B24" s="8" t="s">
        <v>38</v>
      </c>
      <c r="C24" s="8" t="s">
        <v>305</v>
      </c>
      <c r="D24" s="8" t="s">
        <v>306</v>
      </c>
      <c r="E24" s="57" t="s">
        <v>282</v>
      </c>
      <c r="F24" s="8" t="s">
        <v>283</v>
      </c>
      <c r="G24" s="8" t="s">
        <v>284</v>
      </c>
      <c r="H24" s="58" t="n">
        <v>59.52</v>
      </c>
      <c r="I24" s="59" t="n">
        <v>0.005</v>
      </c>
      <c r="J24" s="40" t="n">
        <f aca="false">IF(E24="Our oils (WB)",Assumptions!$B$5,Assumptions!$B$6)</f>
        <v>1</v>
      </c>
      <c r="K24" s="42" t="n">
        <f aca="false">H24*I24*J24</f>
        <v>0.2976</v>
      </c>
      <c r="L24" s="41" t="n">
        <f aca="false">I24*Assumptions!$B$9*3.78541*Assumptions!$B$11*1000</f>
        <v>86.1180775</v>
      </c>
      <c r="M24" s="34"/>
      <c r="N24" s="60" t="s">
        <v>285</v>
      </c>
    </row>
    <row r="26" customFormat="false" ht="15" hidden="false" customHeight="false" outlineLevel="0" collapsed="false">
      <c r="A26" s="55" t="s">
        <v>321</v>
      </c>
      <c r="B26" s="56" t="s">
        <v>322</v>
      </c>
      <c r="C26" s="44"/>
      <c r="D26" s="44"/>
      <c r="E26" s="44"/>
      <c r="F26" s="44"/>
      <c r="G26" s="44"/>
      <c r="H26" s="44"/>
      <c r="I26" s="44"/>
      <c r="J26" s="44"/>
      <c r="K26" s="44"/>
      <c r="L26" s="44"/>
      <c r="M26" s="44"/>
      <c r="N26" s="44"/>
    </row>
    <row r="27" customFormat="false" ht="23.85" hidden="false" customHeight="false" outlineLevel="0" collapsed="false">
      <c r="A27" s="8" t="s">
        <v>44</v>
      </c>
      <c r="B27" s="8" t="s">
        <v>47</v>
      </c>
      <c r="C27" s="8" t="s">
        <v>323</v>
      </c>
      <c r="D27" s="8" t="s">
        <v>324</v>
      </c>
      <c r="E27" s="8" t="s">
        <v>317</v>
      </c>
      <c r="F27" s="8" t="s">
        <v>318</v>
      </c>
      <c r="G27" s="8" t="s">
        <v>325</v>
      </c>
      <c r="H27" s="58" t="n">
        <v>399.95</v>
      </c>
      <c r="I27" s="59" t="n">
        <v>0.01</v>
      </c>
      <c r="J27" s="40" t="n">
        <f aca="false">IF(E27="Our oils (WB)",Assumptions!$B$5,Assumptions!$B$6)</f>
        <v>1</v>
      </c>
      <c r="K27" s="42" t="n">
        <f aca="false">H27*I27*J27</f>
        <v>3.9995</v>
      </c>
      <c r="L27" s="41" t="n">
        <f aca="false">I27*Assumptions!$B$9*3.78541*Assumptions!$B$10*1000</f>
        <v>189.2705</v>
      </c>
      <c r="M27" s="34"/>
      <c r="N27" s="60" t="s">
        <v>285</v>
      </c>
    </row>
    <row r="28" customFormat="false" ht="23.85" hidden="false" customHeight="false" outlineLevel="0" collapsed="false">
      <c r="A28" s="8" t="s">
        <v>44</v>
      </c>
      <c r="B28" s="8" t="s">
        <v>47</v>
      </c>
      <c r="C28" s="8" t="s">
        <v>326</v>
      </c>
      <c r="D28" s="8" t="s">
        <v>327</v>
      </c>
      <c r="E28" s="8" t="s">
        <v>317</v>
      </c>
      <c r="F28" s="8" t="s">
        <v>318</v>
      </c>
      <c r="G28" s="8" t="s">
        <v>328</v>
      </c>
      <c r="H28" s="58" t="n">
        <v>667.19</v>
      </c>
      <c r="I28" s="59" t="n">
        <v>0.03</v>
      </c>
      <c r="J28" s="40" t="n">
        <f aca="false">IF(E28="Our oils (WB)",Assumptions!$B$5,Assumptions!$B$6)</f>
        <v>1</v>
      </c>
      <c r="K28" s="42" t="n">
        <f aca="false">H28*I28*J28</f>
        <v>20.0157</v>
      </c>
      <c r="L28" s="41" t="n">
        <f aca="false">I28*Assumptions!$B$9*3.78541*Assumptions!$B$10*1000</f>
        <v>567.8115</v>
      </c>
      <c r="M28" s="34"/>
      <c r="N28" s="60" t="s">
        <v>285</v>
      </c>
    </row>
    <row r="29" customFormat="false" ht="23.85" hidden="false" customHeight="false" outlineLevel="0" collapsed="false">
      <c r="A29" s="8" t="s">
        <v>44</v>
      </c>
      <c r="B29" s="8" t="s">
        <v>47</v>
      </c>
      <c r="C29" s="8" t="s">
        <v>329</v>
      </c>
      <c r="D29" s="8" t="s">
        <v>330</v>
      </c>
      <c r="E29" s="8" t="s">
        <v>317</v>
      </c>
      <c r="F29" s="8" t="s">
        <v>331</v>
      </c>
      <c r="G29" s="8" t="s">
        <v>332</v>
      </c>
      <c r="H29" s="58" t="n">
        <v>70</v>
      </c>
      <c r="I29" s="59" t="n">
        <v>0.005</v>
      </c>
      <c r="J29" s="40" t="n">
        <f aca="false">IF(E29="Our oils (WB)",Assumptions!$B$5,Assumptions!$B$6)</f>
        <v>1</v>
      </c>
      <c r="K29" s="42" t="n">
        <f aca="false">H29*I29*J29</f>
        <v>0.35</v>
      </c>
      <c r="L29" s="41" t="n">
        <f aca="false">I29*Assumptions!$B$9*3.78541*Assumptions!$B$10*1000</f>
        <v>94.63525</v>
      </c>
      <c r="M29" s="34"/>
      <c r="N29" s="60" t="s">
        <v>285</v>
      </c>
    </row>
    <row r="30" customFormat="false" ht="15" hidden="false" customHeight="false" outlineLevel="0" collapsed="false">
      <c r="A30" s="8" t="s">
        <v>44</v>
      </c>
      <c r="B30" s="8" t="s">
        <v>47</v>
      </c>
      <c r="C30" s="8" t="s">
        <v>333</v>
      </c>
      <c r="D30" s="8" t="s">
        <v>334</v>
      </c>
      <c r="E30" s="8" t="s">
        <v>317</v>
      </c>
      <c r="F30" s="8" t="s">
        <v>318</v>
      </c>
      <c r="G30" s="8" t="s">
        <v>335</v>
      </c>
      <c r="H30" s="58" t="n">
        <v>48.5</v>
      </c>
      <c r="I30" s="59" t="n">
        <v>0.005</v>
      </c>
      <c r="J30" s="40" t="n">
        <f aca="false">IF(E30="Our oils (WB)",Assumptions!$B$5,Assumptions!$B$6)</f>
        <v>1</v>
      </c>
      <c r="K30" s="42" t="n">
        <f aca="false">H30*I30*J30</f>
        <v>0.2425</v>
      </c>
      <c r="L30" s="41" t="n">
        <f aca="false">I30*Assumptions!$B$9*3.78541*Assumptions!$B$10*1000</f>
        <v>94.63525</v>
      </c>
      <c r="M30" s="34"/>
      <c r="N30" s="60" t="s">
        <v>285</v>
      </c>
    </row>
    <row r="31" customFormat="false" ht="22.35" hidden="false" customHeight="false" outlineLevel="0" collapsed="false">
      <c r="A31" s="22" t="s">
        <v>336</v>
      </c>
      <c r="B31" s="22" t="s">
        <v>47</v>
      </c>
      <c r="C31" s="22" t="s">
        <v>337</v>
      </c>
      <c r="D31" s="21" t="s">
        <v>213</v>
      </c>
      <c r="E31" s="22" t="s">
        <v>338</v>
      </c>
      <c r="F31" s="22" t="s">
        <v>339</v>
      </c>
      <c r="G31" s="22" t="s">
        <v>340</v>
      </c>
      <c r="H31" s="61" t="n">
        <f aca="false">383/18.927/Assumptions!$B$10</f>
        <v>20.2356422042585</v>
      </c>
      <c r="I31" s="62" t="n">
        <f aca="false">1-SUM(I27:I30)</f>
        <v>0.95</v>
      </c>
      <c r="J31" s="63" t="n">
        <v>1</v>
      </c>
      <c r="K31" s="61" t="n">
        <f aca="false">H31*I31</f>
        <v>19.2238600940455</v>
      </c>
      <c r="L31" s="64" t="n">
        <f aca="false">I31*Assumptions!$B$9*3.78541*Assumptions!$B$10*1000</f>
        <v>17980.6975</v>
      </c>
      <c r="M31" s="65" t="s">
        <v>341</v>
      </c>
      <c r="N31" s="66" t="s">
        <v>285</v>
      </c>
    </row>
    <row r="33" customFormat="false" ht="15" hidden="false" customHeight="false" outlineLevel="0" collapsed="false">
      <c r="A33" s="55" t="s">
        <v>342</v>
      </c>
      <c r="B33" s="56" t="s">
        <v>343</v>
      </c>
      <c r="C33" s="44"/>
      <c r="D33" s="44"/>
      <c r="E33" s="44"/>
      <c r="F33" s="44"/>
      <c r="G33" s="44"/>
      <c r="H33" s="44"/>
      <c r="I33" s="44"/>
      <c r="J33" s="44"/>
      <c r="K33" s="44"/>
      <c r="L33" s="44"/>
      <c r="M33" s="44"/>
      <c r="N33" s="44"/>
    </row>
    <row r="34" customFormat="false" ht="23.85" hidden="false" customHeight="false" outlineLevel="0" collapsed="false">
      <c r="A34" s="8" t="s">
        <v>53</v>
      </c>
      <c r="B34" s="8" t="s">
        <v>56</v>
      </c>
      <c r="C34" s="8" t="s">
        <v>344</v>
      </c>
      <c r="D34" s="8" t="s">
        <v>345</v>
      </c>
      <c r="E34" s="8" t="s">
        <v>317</v>
      </c>
      <c r="F34" s="8" t="s">
        <v>318</v>
      </c>
      <c r="G34" s="8" t="s">
        <v>328</v>
      </c>
      <c r="H34" s="58" t="n">
        <v>667.19</v>
      </c>
      <c r="I34" s="59" t="n">
        <v>0.03</v>
      </c>
      <c r="J34" s="40" t="n">
        <f aca="false">IF(E34="Our oils (WB)",Assumptions!$B$5,Assumptions!$B$6)</f>
        <v>1</v>
      </c>
      <c r="K34" s="42" t="n">
        <f aca="false">H34*I34*J34</f>
        <v>20.0157</v>
      </c>
      <c r="L34" s="41" t="n">
        <f aca="false">I34*Assumptions!$B$9*3.78541*Assumptions!$B$10*1000</f>
        <v>567.8115</v>
      </c>
      <c r="M34" s="34" t="s">
        <v>346</v>
      </c>
      <c r="N34" s="60" t="s">
        <v>285</v>
      </c>
    </row>
    <row r="35" customFormat="false" ht="15" hidden="false" customHeight="false" outlineLevel="0" collapsed="false">
      <c r="A35" s="8" t="s">
        <v>53</v>
      </c>
      <c r="B35" s="8" t="s">
        <v>56</v>
      </c>
      <c r="C35" s="8" t="s">
        <v>347</v>
      </c>
      <c r="D35" s="8" t="s">
        <v>348</v>
      </c>
      <c r="E35" s="8" t="s">
        <v>317</v>
      </c>
      <c r="F35" s="8" t="s">
        <v>318</v>
      </c>
      <c r="G35" s="8" t="s">
        <v>349</v>
      </c>
      <c r="H35" s="58" t="n">
        <v>498</v>
      </c>
      <c r="I35" s="59" t="n">
        <v>0.001</v>
      </c>
      <c r="J35" s="40" t="n">
        <f aca="false">IF(E35="Our oils (WB)",Assumptions!$B$5,Assumptions!$B$6)</f>
        <v>1</v>
      </c>
      <c r="K35" s="42" t="n">
        <f aca="false">H35*I35*J35</f>
        <v>0.498</v>
      </c>
      <c r="L35" s="41" t="n">
        <f aca="false">I35*Assumptions!$B$9*3.78541*Assumptions!$B$10*1000</f>
        <v>18.92705</v>
      </c>
      <c r="M35" s="34" t="s">
        <v>346</v>
      </c>
      <c r="N35" s="60" t="s">
        <v>285</v>
      </c>
    </row>
    <row r="36" customFormat="false" ht="15" hidden="false" customHeight="false" outlineLevel="0" collapsed="false">
      <c r="A36" s="8" t="s">
        <v>53</v>
      </c>
      <c r="B36" s="8" t="s">
        <v>56</v>
      </c>
      <c r="C36" s="8" t="s">
        <v>350</v>
      </c>
      <c r="D36" s="8" t="s">
        <v>351</v>
      </c>
      <c r="E36" s="57" t="s">
        <v>282</v>
      </c>
      <c r="F36" s="8" t="s">
        <v>283</v>
      </c>
      <c r="G36" s="8" t="s">
        <v>284</v>
      </c>
      <c r="H36" s="58" t="n">
        <v>100.79</v>
      </c>
      <c r="I36" s="59" t="n">
        <v>0.0005</v>
      </c>
      <c r="J36" s="40" t="n">
        <f aca="false">IF(E36="Our oils (WB)",Assumptions!$B$5,Assumptions!$B$6)</f>
        <v>1</v>
      </c>
      <c r="K36" s="42" t="n">
        <f aca="false">H36*I36*J36</f>
        <v>0.050395</v>
      </c>
      <c r="L36" s="41" t="n">
        <f aca="false">I36*Assumptions!$B$9*3.78541*Assumptions!$B$10*1000</f>
        <v>9.463525</v>
      </c>
      <c r="M36" s="34" t="s">
        <v>352</v>
      </c>
      <c r="N36" s="60" t="s">
        <v>285</v>
      </c>
    </row>
    <row r="37" customFormat="false" ht="23.85" hidden="false" customHeight="false" outlineLevel="0" collapsed="false">
      <c r="A37" s="22" t="s">
        <v>353</v>
      </c>
      <c r="B37" s="22" t="s">
        <v>56</v>
      </c>
      <c r="C37" s="22" t="s">
        <v>337</v>
      </c>
      <c r="D37" s="21" t="s">
        <v>215</v>
      </c>
      <c r="E37" s="22" t="s">
        <v>338</v>
      </c>
      <c r="F37" s="22" t="s">
        <v>354</v>
      </c>
      <c r="G37" s="22" t="s">
        <v>355</v>
      </c>
      <c r="H37" s="61" t="n">
        <f aca="false">227.5/18.144/Assumptions!$B$10</f>
        <v>12.5385802469136</v>
      </c>
      <c r="I37" s="62" t="n">
        <f aca="false">1-SUM(I34:I36)</f>
        <v>0.9685</v>
      </c>
      <c r="J37" s="63" t="n">
        <v>1</v>
      </c>
      <c r="K37" s="61" t="n">
        <f aca="false">H37*I37</f>
        <v>12.1436149691358</v>
      </c>
      <c r="L37" s="64" t="n">
        <f aca="false">I37*Assumptions!$B$9*3.78541*Assumptions!$B$10*1000</f>
        <v>18330.847925</v>
      </c>
      <c r="M37" s="65" t="s">
        <v>341</v>
      </c>
      <c r="N37" s="66" t="s">
        <v>285</v>
      </c>
    </row>
    <row r="39" customFormat="false" ht="15" hidden="false" customHeight="false" outlineLevel="0" collapsed="false">
      <c r="A39" s="55" t="s">
        <v>356</v>
      </c>
      <c r="B39" s="56" t="s">
        <v>357</v>
      </c>
      <c r="C39" s="44"/>
      <c r="D39" s="44"/>
      <c r="E39" s="44"/>
      <c r="F39" s="44"/>
      <c r="G39" s="44"/>
      <c r="H39" s="44"/>
      <c r="I39" s="44"/>
      <c r="J39" s="44"/>
      <c r="K39" s="44"/>
      <c r="L39" s="44"/>
      <c r="M39" s="44"/>
      <c r="N39" s="44"/>
    </row>
    <row r="40" customFormat="false" ht="23.85" hidden="false" customHeight="false" outlineLevel="0" collapsed="false">
      <c r="A40" s="8" t="s">
        <v>62</v>
      </c>
      <c r="B40" s="8" t="s">
        <v>64</v>
      </c>
      <c r="C40" s="8" t="s">
        <v>358</v>
      </c>
      <c r="D40" s="8" t="s">
        <v>358</v>
      </c>
      <c r="E40" s="8" t="s">
        <v>317</v>
      </c>
      <c r="F40" s="8" t="s">
        <v>331</v>
      </c>
      <c r="G40" s="8" t="s">
        <v>359</v>
      </c>
      <c r="H40" s="58" t="n">
        <v>61</v>
      </c>
      <c r="I40" s="59" t="n">
        <v>0.03</v>
      </c>
      <c r="J40" s="40" t="n">
        <f aca="false">IF(E40="Our oils (WB)",Assumptions!$B$5,Assumptions!$B$6)</f>
        <v>1</v>
      </c>
      <c r="K40" s="42" t="n">
        <f aca="false">H40*I40*J40</f>
        <v>1.83</v>
      </c>
      <c r="L40" s="41" t="n">
        <f aca="false">I40*Assumptions!$B$9*3.78541*Assumptions!$B$10*1000</f>
        <v>567.8115</v>
      </c>
      <c r="M40" s="34"/>
      <c r="N40" s="60" t="s">
        <v>285</v>
      </c>
    </row>
    <row r="41" customFormat="false" ht="15" hidden="false" customHeight="false" outlineLevel="0" collapsed="false">
      <c r="A41" s="8" t="s">
        <v>62</v>
      </c>
      <c r="B41" s="8" t="s">
        <v>64</v>
      </c>
      <c r="C41" s="8" t="s">
        <v>360</v>
      </c>
      <c r="D41" s="8" t="s">
        <v>361</v>
      </c>
      <c r="E41" s="8" t="s">
        <v>317</v>
      </c>
      <c r="F41" s="8" t="s">
        <v>288</v>
      </c>
      <c r="G41" s="8" t="s">
        <v>362</v>
      </c>
      <c r="H41" s="58" t="n">
        <v>64</v>
      </c>
      <c r="I41" s="59" t="n">
        <v>0.01</v>
      </c>
      <c r="J41" s="40" t="n">
        <f aca="false">IF(E41="Our oils (WB)",Assumptions!$B$5,Assumptions!$B$6)</f>
        <v>1</v>
      </c>
      <c r="K41" s="42" t="n">
        <f aca="false">H41*I41*J41</f>
        <v>0.64</v>
      </c>
      <c r="L41" s="41" t="n">
        <f aca="false">I41*Assumptions!$B$9*3.78541*Assumptions!$B$10*1000</f>
        <v>189.2705</v>
      </c>
      <c r="M41" s="34"/>
      <c r="N41" s="60" t="s">
        <v>285</v>
      </c>
    </row>
    <row r="42" customFormat="false" ht="15" hidden="false" customHeight="false" outlineLevel="0" collapsed="false">
      <c r="A42" s="8" t="s">
        <v>62</v>
      </c>
      <c r="B42" s="8" t="s">
        <v>64</v>
      </c>
      <c r="C42" s="8" t="s">
        <v>363</v>
      </c>
      <c r="D42" s="8" t="s">
        <v>306</v>
      </c>
      <c r="E42" s="57" t="s">
        <v>282</v>
      </c>
      <c r="F42" s="8" t="s">
        <v>288</v>
      </c>
      <c r="G42" s="8" t="s">
        <v>284</v>
      </c>
      <c r="H42" s="58" t="n">
        <v>59.52</v>
      </c>
      <c r="I42" s="59" t="n">
        <v>0.002</v>
      </c>
      <c r="J42" s="40" t="n">
        <f aca="false">IF(E42="Our oils (WB)",Assumptions!$B$5,Assumptions!$B$6)</f>
        <v>1</v>
      </c>
      <c r="K42" s="42" t="n">
        <f aca="false">H42*I42*J42</f>
        <v>0.11904</v>
      </c>
      <c r="L42" s="41" t="n">
        <f aca="false">I42*Assumptions!$B$9*3.78541*Assumptions!$B$10*1000</f>
        <v>37.8541</v>
      </c>
      <c r="M42" s="34" t="s">
        <v>364</v>
      </c>
      <c r="N42" s="60" t="s">
        <v>285</v>
      </c>
    </row>
    <row r="43" customFormat="false" ht="15" hidden="false" customHeight="false" outlineLevel="0" collapsed="false">
      <c r="A43" s="8" t="s">
        <v>62</v>
      </c>
      <c r="B43" s="8" t="s">
        <v>64</v>
      </c>
      <c r="C43" s="8" t="s">
        <v>365</v>
      </c>
      <c r="D43" s="8" t="s">
        <v>366</v>
      </c>
      <c r="E43" s="57" t="s">
        <v>282</v>
      </c>
      <c r="F43" s="8" t="s">
        <v>288</v>
      </c>
      <c r="G43" s="8" t="s">
        <v>284</v>
      </c>
      <c r="H43" s="58" t="n">
        <v>72.4</v>
      </c>
      <c r="I43" s="59" t="n">
        <v>0.001</v>
      </c>
      <c r="J43" s="40" t="n">
        <f aca="false">IF(E43="Our oils (WB)",Assumptions!$B$5,Assumptions!$B$6)</f>
        <v>1</v>
      </c>
      <c r="K43" s="42" t="n">
        <f aca="false">H43*I43*J43</f>
        <v>0.0724</v>
      </c>
      <c r="L43" s="41" t="n">
        <f aca="false">I43*Assumptions!$B$9*3.78541*Assumptions!$B$10*1000</f>
        <v>18.92705</v>
      </c>
      <c r="M43" s="34" t="s">
        <v>367</v>
      </c>
      <c r="N43" s="60" t="s">
        <v>285</v>
      </c>
    </row>
    <row r="44" customFormat="false" ht="15" hidden="false" customHeight="false" outlineLevel="0" collapsed="false">
      <c r="A44" s="8" t="s">
        <v>62</v>
      </c>
      <c r="B44" s="8" t="s">
        <v>64</v>
      </c>
      <c r="C44" s="8" t="s">
        <v>368</v>
      </c>
      <c r="D44" s="8" t="s">
        <v>369</v>
      </c>
      <c r="E44" s="57" t="s">
        <v>282</v>
      </c>
      <c r="F44" s="8" t="s">
        <v>288</v>
      </c>
      <c r="G44" s="8" t="s">
        <v>284</v>
      </c>
      <c r="H44" s="58" t="n">
        <v>44.71</v>
      </c>
      <c r="I44" s="59" t="n">
        <v>0.002</v>
      </c>
      <c r="J44" s="40" t="n">
        <f aca="false">IF(E44="Our oils (WB)",Assumptions!$B$5,Assumptions!$B$6)</f>
        <v>1</v>
      </c>
      <c r="K44" s="42" t="n">
        <f aca="false">H44*I44*J44</f>
        <v>0.08942</v>
      </c>
      <c r="L44" s="41" t="n">
        <f aca="false">I44*Assumptions!$B$9*3.78541*Assumptions!$B$10*1000</f>
        <v>37.8541</v>
      </c>
      <c r="M44" s="34" t="s">
        <v>370</v>
      </c>
      <c r="N44" s="60" t="s">
        <v>285</v>
      </c>
    </row>
    <row r="45" customFormat="false" ht="22.35" hidden="false" customHeight="false" outlineLevel="0" collapsed="false">
      <c r="A45" s="22" t="s">
        <v>371</v>
      </c>
      <c r="B45" s="22" t="s">
        <v>64</v>
      </c>
      <c r="C45" s="22" t="s">
        <v>337</v>
      </c>
      <c r="D45" s="21" t="s">
        <v>217</v>
      </c>
      <c r="E45" s="22" t="s">
        <v>338</v>
      </c>
      <c r="F45" s="22" t="s">
        <v>372</v>
      </c>
      <c r="G45" s="22" t="s">
        <v>373</v>
      </c>
      <c r="H45" s="61" t="n">
        <f aca="false">138/18.925/Assumptions!$B$10</f>
        <v>7.29194187582563</v>
      </c>
      <c r="I45" s="62" t="n">
        <f aca="false">1-SUM(I40:I44)</f>
        <v>0.955</v>
      </c>
      <c r="J45" s="63" t="n">
        <v>1</v>
      </c>
      <c r="K45" s="61" t="n">
        <f aca="false">H45*I45</f>
        <v>6.96380449141347</v>
      </c>
      <c r="L45" s="64" t="n">
        <f aca="false">I45*Assumptions!$B$9*3.78541*Assumptions!$B$10*1000</f>
        <v>18075.33275</v>
      </c>
      <c r="M45" s="65" t="s">
        <v>341</v>
      </c>
      <c r="N45" s="66" t="s">
        <v>285</v>
      </c>
    </row>
    <row r="47" customFormat="false" ht="15" hidden="false" customHeight="false" outlineLevel="0" collapsed="false">
      <c r="A47" s="55" t="s">
        <v>374</v>
      </c>
      <c r="B47" s="56" t="s">
        <v>375</v>
      </c>
      <c r="C47" s="44"/>
      <c r="D47" s="44"/>
      <c r="E47" s="44"/>
      <c r="F47" s="44"/>
      <c r="G47" s="44"/>
      <c r="H47" s="44"/>
      <c r="I47" s="44"/>
      <c r="J47" s="44"/>
      <c r="K47" s="44"/>
      <c r="L47" s="44"/>
      <c r="M47" s="44"/>
      <c r="N47" s="44"/>
    </row>
    <row r="48" customFormat="false" ht="23.85" hidden="false" customHeight="false" outlineLevel="0" collapsed="false">
      <c r="A48" s="22" t="s">
        <v>376</v>
      </c>
      <c r="B48" s="22" t="s">
        <v>72</v>
      </c>
      <c r="C48" s="22" t="s">
        <v>337</v>
      </c>
      <c r="D48" s="21" t="s">
        <v>219</v>
      </c>
      <c r="E48" s="22" t="s">
        <v>338</v>
      </c>
      <c r="F48" s="22" t="s">
        <v>377</v>
      </c>
      <c r="G48" s="22" t="s">
        <v>378</v>
      </c>
      <c r="H48" s="61" t="n">
        <f aca="false">142/18.927/Assumptions!$B$10</f>
        <v>7.50250964230993</v>
      </c>
      <c r="I48" s="62" t="n">
        <f aca="false">1</f>
        <v>1</v>
      </c>
      <c r="J48" s="63" t="n">
        <v>1</v>
      </c>
      <c r="K48" s="61" t="n">
        <f aca="false">H48*I48</f>
        <v>7.50250964230993</v>
      </c>
      <c r="L48" s="64" t="n">
        <f aca="false">I48*Assumptions!$B$9*3.78541*Assumptions!$B$10*1000</f>
        <v>18927.05</v>
      </c>
      <c r="M48" s="65" t="s">
        <v>379</v>
      </c>
      <c r="N48" s="66" t="s">
        <v>285</v>
      </c>
    </row>
    <row r="50" customFormat="false" ht="15" hidden="false" customHeight="false" outlineLevel="0" collapsed="false">
      <c r="A50" s="55" t="s">
        <v>380</v>
      </c>
      <c r="B50" s="56" t="s">
        <v>381</v>
      </c>
      <c r="C50" s="44"/>
      <c r="D50" s="44"/>
      <c r="E50" s="44"/>
      <c r="F50" s="44"/>
      <c r="G50" s="44"/>
      <c r="H50" s="44"/>
      <c r="I50" s="44"/>
      <c r="J50" s="44"/>
      <c r="K50" s="44"/>
      <c r="L50" s="44"/>
      <c r="M50" s="44"/>
      <c r="N50" s="44"/>
    </row>
    <row r="51" customFormat="false" ht="15" hidden="false" customHeight="false" outlineLevel="0" collapsed="false">
      <c r="A51" s="8" t="s">
        <v>76</v>
      </c>
      <c r="B51" s="8" t="s">
        <v>78</v>
      </c>
      <c r="C51" s="8" t="s">
        <v>382</v>
      </c>
      <c r="D51" s="8" t="s">
        <v>312</v>
      </c>
      <c r="E51" s="57" t="s">
        <v>282</v>
      </c>
      <c r="F51" s="8" t="s">
        <v>283</v>
      </c>
      <c r="G51" s="8" t="s">
        <v>284</v>
      </c>
      <c r="H51" s="58" t="n">
        <v>52.29</v>
      </c>
      <c r="I51" s="59" t="n">
        <v>0.01</v>
      </c>
      <c r="J51" s="40" t="n">
        <f aca="false">IF(E51="Our oils (WB)",Assumptions!$B$5,Assumptions!$B$6)</f>
        <v>1</v>
      </c>
      <c r="K51" s="42" t="n">
        <f aca="false">H51*I51*J51</f>
        <v>0.5229</v>
      </c>
      <c r="L51" s="41" t="n">
        <f aca="false">I51*Assumptions!$B$9*3.78541*Assumptions!$B$10*1000</f>
        <v>189.2705</v>
      </c>
      <c r="M51" s="34"/>
      <c r="N51" s="60" t="s">
        <v>285</v>
      </c>
    </row>
    <row r="52" customFormat="false" ht="15" hidden="false" customHeight="false" outlineLevel="0" collapsed="false">
      <c r="A52" s="8" t="s">
        <v>76</v>
      </c>
      <c r="B52" s="8" t="s">
        <v>78</v>
      </c>
      <c r="C52" s="8" t="s">
        <v>383</v>
      </c>
      <c r="D52" s="8" t="s">
        <v>384</v>
      </c>
      <c r="E52" s="57" t="s">
        <v>282</v>
      </c>
      <c r="F52" s="8" t="s">
        <v>283</v>
      </c>
      <c r="G52" s="8" t="s">
        <v>284</v>
      </c>
      <c r="H52" s="58" t="n">
        <v>42.68</v>
      </c>
      <c r="I52" s="59" t="n">
        <v>0.01</v>
      </c>
      <c r="J52" s="40" t="n">
        <f aca="false">IF(E52="Our oils (WB)",Assumptions!$B$5,Assumptions!$B$6)</f>
        <v>1</v>
      </c>
      <c r="K52" s="42" t="n">
        <f aca="false">H52*I52*J52</f>
        <v>0.4268</v>
      </c>
      <c r="L52" s="41" t="n">
        <f aca="false">I52*Assumptions!$B$9*3.78541*Assumptions!$B$10*1000</f>
        <v>189.2705</v>
      </c>
      <c r="M52" s="34"/>
      <c r="N52" s="60" t="s">
        <v>285</v>
      </c>
    </row>
    <row r="53" customFormat="false" ht="15" hidden="false" customHeight="false" outlineLevel="0" collapsed="false">
      <c r="A53" s="8" t="s">
        <v>76</v>
      </c>
      <c r="B53" s="8" t="s">
        <v>78</v>
      </c>
      <c r="C53" s="8" t="s">
        <v>385</v>
      </c>
      <c r="D53" s="8" t="s">
        <v>385</v>
      </c>
      <c r="E53" s="8" t="s">
        <v>317</v>
      </c>
      <c r="F53" s="8" t="s">
        <v>318</v>
      </c>
      <c r="G53" s="8" t="s">
        <v>386</v>
      </c>
      <c r="H53" s="58" t="n">
        <v>44.96</v>
      </c>
      <c r="I53" s="59" t="n">
        <v>0.02</v>
      </c>
      <c r="J53" s="40" t="n">
        <f aca="false">IF(E53="Our oils (WB)",Assumptions!$B$5,Assumptions!$B$6)</f>
        <v>1</v>
      </c>
      <c r="K53" s="42" t="n">
        <f aca="false">H53*I53*J53</f>
        <v>0.8992</v>
      </c>
      <c r="L53" s="41" t="n">
        <f aca="false">I53*Assumptions!$B$9*3.78541*Assumptions!$B$10*1000</f>
        <v>378.541</v>
      </c>
      <c r="M53" s="34"/>
      <c r="N53" s="60" t="s">
        <v>285</v>
      </c>
    </row>
    <row r="54" customFormat="false" ht="23.85" hidden="false" customHeight="false" outlineLevel="0" collapsed="false">
      <c r="A54" s="8" t="s">
        <v>76</v>
      </c>
      <c r="B54" s="8" t="s">
        <v>78</v>
      </c>
      <c r="C54" s="8" t="s">
        <v>387</v>
      </c>
      <c r="D54" s="8" t="s">
        <v>388</v>
      </c>
      <c r="E54" s="8" t="s">
        <v>317</v>
      </c>
      <c r="F54" s="8" t="s">
        <v>318</v>
      </c>
      <c r="G54" s="8" t="s">
        <v>389</v>
      </c>
      <c r="H54" s="58" t="n">
        <v>27.97</v>
      </c>
      <c r="I54" s="59" t="n">
        <v>0.01</v>
      </c>
      <c r="J54" s="40" t="n">
        <f aca="false">IF(E54="Our oils (WB)",Assumptions!$B$5,Assumptions!$B$6)</f>
        <v>1</v>
      </c>
      <c r="K54" s="42" t="n">
        <f aca="false">H54*I54*J54</f>
        <v>0.2797</v>
      </c>
      <c r="L54" s="41" t="n">
        <f aca="false">I54*Assumptions!$B$9*3.78541*Assumptions!$B$10*1000</f>
        <v>189.2705</v>
      </c>
      <c r="M54" s="34"/>
      <c r="N54" s="60" t="s">
        <v>285</v>
      </c>
    </row>
    <row r="55" customFormat="false" ht="23.85" hidden="false" customHeight="false" outlineLevel="0" collapsed="false">
      <c r="A55" s="22" t="s">
        <v>390</v>
      </c>
      <c r="B55" s="22" t="s">
        <v>78</v>
      </c>
      <c r="C55" s="22" t="s">
        <v>337</v>
      </c>
      <c r="D55" s="21" t="s">
        <v>221</v>
      </c>
      <c r="E55" s="22" t="s">
        <v>338</v>
      </c>
      <c r="F55" s="22" t="s">
        <v>377</v>
      </c>
      <c r="G55" s="22" t="s">
        <v>391</v>
      </c>
      <c r="H55" s="61" t="n">
        <f aca="false">167.5/18.927/Assumptions!$B$10</f>
        <v>8.84979130342896</v>
      </c>
      <c r="I55" s="62" t="n">
        <f aca="false">1-SUM(I51:I54)</f>
        <v>0.95</v>
      </c>
      <c r="J55" s="63" t="n">
        <v>1</v>
      </c>
      <c r="K55" s="61" t="n">
        <f aca="false">H55*I55</f>
        <v>8.40730173825751</v>
      </c>
      <c r="L55" s="64" t="n">
        <f aca="false">I55*Assumptions!$B$9*3.78541*Assumptions!$B$10*1000</f>
        <v>17980.6975</v>
      </c>
      <c r="M55" s="65" t="s">
        <v>341</v>
      </c>
      <c r="N55" s="66" t="s">
        <v>285</v>
      </c>
    </row>
    <row r="57" customFormat="false" ht="15" hidden="false" customHeight="false" outlineLevel="0" collapsed="false">
      <c r="A57" s="55" t="s">
        <v>392</v>
      </c>
      <c r="B57" s="56" t="s">
        <v>393</v>
      </c>
      <c r="C57" s="44"/>
      <c r="D57" s="44"/>
      <c r="E57" s="44"/>
      <c r="F57" s="44"/>
      <c r="G57" s="44"/>
      <c r="H57" s="44"/>
      <c r="I57" s="44"/>
      <c r="J57" s="44"/>
      <c r="K57" s="44"/>
      <c r="L57" s="44"/>
      <c r="M57" s="44"/>
      <c r="N57" s="44"/>
    </row>
    <row r="58" customFormat="false" ht="15" hidden="false" customHeight="false" outlineLevel="0" collapsed="false">
      <c r="A58" s="8" t="s">
        <v>83</v>
      </c>
      <c r="B58" s="8" t="s">
        <v>86</v>
      </c>
      <c r="C58" s="8" t="s">
        <v>394</v>
      </c>
      <c r="D58" s="8" t="s">
        <v>395</v>
      </c>
      <c r="E58" s="57" t="s">
        <v>282</v>
      </c>
      <c r="F58" s="8" t="s">
        <v>283</v>
      </c>
      <c r="G58" s="8" t="s">
        <v>284</v>
      </c>
      <c r="H58" s="58" t="n">
        <v>35.27</v>
      </c>
      <c r="I58" s="59" t="n">
        <v>0.02</v>
      </c>
      <c r="J58" s="40" t="n">
        <f aca="false">IF(E58="Our oils (WB)",Assumptions!$B$5,Assumptions!$B$6)</f>
        <v>1</v>
      </c>
      <c r="K58" s="42" t="n">
        <f aca="false">H58*I58*J58</f>
        <v>0.7054</v>
      </c>
      <c r="L58" s="41" t="n">
        <f aca="false">I58*Assumptions!$B$9*3.78541*Assumptions!$B$10*1000</f>
        <v>378.541</v>
      </c>
      <c r="M58" s="34" t="s">
        <v>352</v>
      </c>
      <c r="N58" s="60" t="s">
        <v>285</v>
      </c>
    </row>
    <row r="59" customFormat="false" ht="15" hidden="false" customHeight="false" outlineLevel="0" collapsed="false">
      <c r="A59" s="8" t="s">
        <v>83</v>
      </c>
      <c r="B59" s="8" t="s">
        <v>86</v>
      </c>
      <c r="C59" s="8" t="s">
        <v>396</v>
      </c>
      <c r="D59" s="8" t="s">
        <v>361</v>
      </c>
      <c r="E59" s="8" t="s">
        <v>317</v>
      </c>
      <c r="F59" s="8" t="s">
        <v>288</v>
      </c>
      <c r="G59" s="8" t="s">
        <v>362</v>
      </c>
      <c r="H59" s="58" t="n">
        <v>64</v>
      </c>
      <c r="I59" s="59" t="n">
        <v>0.01</v>
      </c>
      <c r="J59" s="40" t="n">
        <f aca="false">IF(E59="Our oils (WB)",Assumptions!$B$5,Assumptions!$B$6)</f>
        <v>1</v>
      </c>
      <c r="K59" s="42" t="n">
        <f aca="false">H59*I59*J59</f>
        <v>0.64</v>
      </c>
      <c r="L59" s="41" t="n">
        <f aca="false">I59*Assumptions!$B$9*3.78541*Assumptions!$B$10*1000</f>
        <v>189.2705</v>
      </c>
      <c r="M59" s="34"/>
      <c r="N59" s="60" t="s">
        <v>285</v>
      </c>
    </row>
    <row r="60" customFormat="false" ht="23.85" hidden="false" customHeight="false" outlineLevel="0" collapsed="false">
      <c r="A60" s="8" t="s">
        <v>83</v>
      </c>
      <c r="B60" s="8" t="s">
        <v>86</v>
      </c>
      <c r="C60" s="8" t="s">
        <v>397</v>
      </c>
      <c r="D60" s="8" t="s">
        <v>398</v>
      </c>
      <c r="E60" s="8" t="s">
        <v>317</v>
      </c>
      <c r="F60" s="8" t="s">
        <v>318</v>
      </c>
      <c r="G60" s="8" t="s">
        <v>399</v>
      </c>
      <c r="H60" s="58" t="n">
        <v>88.13</v>
      </c>
      <c r="I60" s="59" t="n">
        <v>0.01</v>
      </c>
      <c r="J60" s="40" t="n">
        <f aca="false">IF(E60="Our oils (WB)",Assumptions!$B$5,Assumptions!$B$6)</f>
        <v>1</v>
      </c>
      <c r="K60" s="42" t="n">
        <f aca="false">H60*I60*J60</f>
        <v>0.8813</v>
      </c>
      <c r="L60" s="41" t="n">
        <f aca="false">I60*Assumptions!$B$9*3.78541*Assumptions!$B$10*1000</f>
        <v>189.2705</v>
      </c>
      <c r="M60" s="34"/>
      <c r="N60" s="60" t="s">
        <v>285</v>
      </c>
    </row>
    <row r="61" customFormat="false" ht="22.35" hidden="false" customHeight="false" outlineLevel="0" collapsed="false">
      <c r="A61" s="22" t="s">
        <v>400</v>
      </c>
      <c r="B61" s="22" t="s">
        <v>86</v>
      </c>
      <c r="C61" s="22" t="s">
        <v>337</v>
      </c>
      <c r="D61" s="21" t="s">
        <v>221</v>
      </c>
      <c r="E61" s="22" t="s">
        <v>338</v>
      </c>
      <c r="F61" s="22" t="s">
        <v>339</v>
      </c>
      <c r="G61" s="22" t="s">
        <v>391</v>
      </c>
      <c r="H61" s="61" t="n">
        <f aca="false">167.5/18.927/Assumptions!$B$10</f>
        <v>8.84979130342896</v>
      </c>
      <c r="I61" s="62" t="n">
        <f aca="false">1-SUM(I58:I60)</f>
        <v>0.96</v>
      </c>
      <c r="J61" s="63" t="n">
        <v>1</v>
      </c>
      <c r="K61" s="61" t="n">
        <f aca="false">H61*I61</f>
        <v>8.4957996512918</v>
      </c>
      <c r="L61" s="64" t="n">
        <f aca="false">I61*Assumptions!$B$9*3.78541*Assumptions!$B$10*1000</f>
        <v>18169.968</v>
      </c>
      <c r="M61" s="65" t="s">
        <v>341</v>
      </c>
      <c r="N61" s="66" t="s">
        <v>285</v>
      </c>
    </row>
    <row r="63" customFormat="false" ht="15" hidden="false" customHeight="false" outlineLevel="0" collapsed="false">
      <c r="A63" s="55" t="s">
        <v>401</v>
      </c>
      <c r="B63" s="56" t="s">
        <v>402</v>
      </c>
      <c r="C63" s="44"/>
      <c r="D63" s="44"/>
      <c r="E63" s="44"/>
      <c r="F63" s="44"/>
      <c r="G63" s="44"/>
      <c r="H63" s="44"/>
      <c r="I63" s="44"/>
      <c r="J63" s="44"/>
      <c r="K63" s="44"/>
      <c r="L63" s="44"/>
      <c r="M63" s="44"/>
      <c r="N63" s="44"/>
    </row>
    <row r="64" customFormat="false" ht="15" hidden="false" customHeight="false" outlineLevel="0" collapsed="false">
      <c r="A64" s="8" t="s">
        <v>90</v>
      </c>
      <c r="B64" s="8" t="s">
        <v>92</v>
      </c>
      <c r="C64" s="8" t="s">
        <v>309</v>
      </c>
      <c r="D64" s="8" t="s">
        <v>291</v>
      </c>
      <c r="E64" s="57" t="s">
        <v>282</v>
      </c>
      <c r="F64" s="8" t="s">
        <v>283</v>
      </c>
      <c r="G64" s="8" t="s">
        <v>284</v>
      </c>
      <c r="H64" s="58" t="n">
        <v>115.87</v>
      </c>
      <c r="I64" s="59" t="n">
        <v>0.02</v>
      </c>
      <c r="J64" s="40" t="n">
        <f aca="false">IF(E64="Our oils (WB)",Assumptions!$B$5,Assumptions!$B$6)</f>
        <v>1</v>
      </c>
      <c r="K64" s="42" t="n">
        <f aca="false">H64*I64*J64</f>
        <v>2.3174</v>
      </c>
      <c r="L64" s="41" t="n">
        <f aca="false">I64*Assumptions!$B$9*3.78541*Assumptions!$B$10*1000</f>
        <v>378.541</v>
      </c>
      <c r="M64" s="34"/>
      <c r="N64" s="60" t="s">
        <v>285</v>
      </c>
    </row>
    <row r="65" customFormat="false" ht="15" hidden="false" customHeight="false" outlineLevel="0" collapsed="false">
      <c r="A65" s="8" t="s">
        <v>90</v>
      </c>
      <c r="B65" s="8" t="s">
        <v>92</v>
      </c>
      <c r="C65" s="8" t="s">
        <v>403</v>
      </c>
      <c r="D65" s="8" t="s">
        <v>348</v>
      </c>
      <c r="E65" s="8" t="s">
        <v>317</v>
      </c>
      <c r="F65" s="8" t="s">
        <v>318</v>
      </c>
      <c r="G65" s="8" t="s">
        <v>349</v>
      </c>
      <c r="H65" s="58" t="n">
        <v>498</v>
      </c>
      <c r="I65" s="59" t="n">
        <v>0.002</v>
      </c>
      <c r="J65" s="40" t="n">
        <f aca="false">IF(E65="Our oils (WB)",Assumptions!$B$5,Assumptions!$B$6)</f>
        <v>1</v>
      </c>
      <c r="K65" s="42" t="n">
        <f aca="false">H65*I65*J65</f>
        <v>0.996</v>
      </c>
      <c r="L65" s="41" t="n">
        <f aca="false">I65*Assumptions!$B$9*3.78541*Assumptions!$B$10*1000</f>
        <v>37.8541</v>
      </c>
      <c r="M65" s="34"/>
      <c r="N65" s="60" t="s">
        <v>285</v>
      </c>
    </row>
    <row r="66" customFormat="false" ht="15" hidden="false" customHeight="false" outlineLevel="0" collapsed="false">
      <c r="A66" s="8" t="s">
        <v>90</v>
      </c>
      <c r="B66" s="8" t="s">
        <v>92</v>
      </c>
      <c r="C66" s="8" t="s">
        <v>404</v>
      </c>
      <c r="D66" s="8" t="s">
        <v>405</v>
      </c>
      <c r="E66" s="57" t="s">
        <v>282</v>
      </c>
      <c r="F66" s="8" t="s">
        <v>283</v>
      </c>
      <c r="G66" s="8" t="s">
        <v>284</v>
      </c>
      <c r="H66" s="58" t="n">
        <v>34.74</v>
      </c>
      <c r="I66" s="59" t="n">
        <v>0.01</v>
      </c>
      <c r="J66" s="40" t="n">
        <f aca="false">IF(E66="Our oils (WB)",Assumptions!$B$5,Assumptions!$B$6)</f>
        <v>1</v>
      </c>
      <c r="K66" s="42" t="n">
        <f aca="false">H66*I66*J66</f>
        <v>0.3474</v>
      </c>
      <c r="L66" s="41" t="n">
        <f aca="false">I66*Assumptions!$B$9*3.78541*Assumptions!$B$10*1000</f>
        <v>189.2705</v>
      </c>
      <c r="M66" s="34"/>
      <c r="N66" s="60" t="s">
        <v>285</v>
      </c>
    </row>
    <row r="67" customFormat="false" ht="23.85" hidden="false" customHeight="false" outlineLevel="0" collapsed="false">
      <c r="A67" s="8" t="s">
        <v>90</v>
      </c>
      <c r="B67" s="8" t="s">
        <v>92</v>
      </c>
      <c r="C67" s="8" t="s">
        <v>406</v>
      </c>
      <c r="D67" s="8" t="s">
        <v>345</v>
      </c>
      <c r="E67" s="8" t="s">
        <v>317</v>
      </c>
      <c r="F67" s="8" t="s">
        <v>318</v>
      </c>
      <c r="G67" s="8" t="s">
        <v>328</v>
      </c>
      <c r="H67" s="58" t="n">
        <v>667.19</v>
      </c>
      <c r="I67" s="59" t="n">
        <v>0.03</v>
      </c>
      <c r="J67" s="40" t="n">
        <f aca="false">IF(E67="Our oils (WB)",Assumptions!$B$5,Assumptions!$B$6)</f>
        <v>1</v>
      </c>
      <c r="K67" s="42" t="n">
        <f aca="false">H67*I67*J67</f>
        <v>20.0157</v>
      </c>
      <c r="L67" s="41" t="n">
        <f aca="false">I67*Assumptions!$B$9*3.78541*Assumptions!$B$10*1000</f>
        <v>567.8115</v>
      </c>
      <c r="M67" s="34"/>
      <c r="N67" s="60" t="s">
        <v>285</v>
      </c>
    </row>
    <row r="68" customFormat="false" ht="15" hidden="false" customHeight="false" outlineLevel="0" collapsed="false">
      <c r="A68" s="8" t="s">
        <v>90</v>
      </c>
      <c r="B68" s="8" t="s">
        <v>92</v>
      </c>
      <c r="C68" s="8" t="s">
        <v>407</v>
      </c>
      <c r="D68" s="8" t="s">
        <v>407</v>
      </c>
      <c r="E68" s="8" t="s">
        <v>317</v>
      </c>
      <c r="F68" s="8" t="s">
        <v>318</v>
      </c>
      <c r="G68" s="8" t="s">
        <v>408</v>
      </c>
      <c r="H68" s="58" t="n">
        <v>63.9</v>
      </c>
      <c r="I68" s="59" t="n">
        <v>0.002</v>
      </c>
      <c r="J68" s="40" t="n">
        <f aca="false">IF(E68="Our oils (WB)",Assumptions!$B$5,Assumptions!$B$6)</f>
        <v>1</v>
      </c>
      <c r="K68" s="42" t="n">
        <f aca="false">H68*I68*J68</f>
        <v>0.1278</v>
      </c>
      <c r="L68" s="41" t="n">
        <f aca="false">I68*Assumptions!$B$9*3.78541*Assumptions!$B$10*1000</f>
        <v>37.8541</v>
      </c>
      <c r="M68" s="34"/>
      <c r="N68" s="60" t="s">
        <v>285</v>
      </c>
    </row>
    <row r="69" customFormat="false" ht="23.85" hidden="false" customHeight="false" outlineLevel="0" collapsed="false">
      <c r="A69" s="8" t="s">
        <v>90</v>
      </c>
      <c r="B69" s="8" t="s">
        <v>92</v>
      </c>
      <c r="C69" s="8" t="s">
        <v>409</v>
      </c>
      <c r="D69" s="8" t="s">
        <v>409</v>
      </c>
      <c r="E69" s="8" t="s">
        <v>317</v>
      </c>
      <c r="F69" s="8" t="s">
        <v>331</v>
      </c>
      <c r="G69" s="8" t="s">
        <v>410</v>
      </c>
      <c r="H69" s="58" t="n">
        <v>56.25</v>
      </c>
      <c r="I69" s="59" t="n">
        <v>0.005</v>
      </c>
      <c r="J69" s="40" t="n">
        <f aca="false">IF(E69="Our oils (WB)",Assumptions!$B$5,Assumptions!$B$6)</f>
        <v>1</v>
      </c>
      <c r="K69" s="42" t="n">
        <f aca="false">H69*I69*J69</f>
        <v>0.28125</v>
      </c>
      <c r="L69" s="41" t="n">
        <f aca="false">I69*Assumptions!$B$9*3.78541*Assumptions!$B$10*1000</f>
        <v>94.63525</v>
      </c>
      <c r="M69" s="34"/>
      <c r="N69" s="60" t="s">
        <v>285</v>
      </c>
    </row>
    <row r="70" customFormat="false" ht="22.35" hidden="false" customHeight="false" outlineLevel="0" collapsed="false">
      <c r="A70" s="22" t="s">
        <v>411</v>
      </c>
      <c r="B70" s="22" t="s">
        <v>92</v>
      </c>
      <c r="C70" s="22" t="s">
        <v>337</v>
      </c>
      <c r="D70" s="21" t="s">
        <v>221</v>
      </c>
      <c r="E70" s="22" t="s">
        <v>338</v>
      </c>
      <c r="F70" s="22" t="s">
        <v>412</v>
      </c>
      <c r="G70" s="22" t="s">
        <v>391</v>
      </c>
      <c r="H70" s="61" t="n">
        <f aca="false">167.5/18.927/Assumptions!$B$10</f>
        <v>8.84979130342896</v>
      </c>
      <c r="I70" s="62" t="n">
        <f aca="false">1-SUM(I64:I69)</f>
        <v>0.931</v>
      </c>
      <c r="J70" s="63" t="n">
        <v>1</v>
      </c>
      <c r="K70" s="61" t="n">
        <f aca="false">H70*I70</f>
        <v>8.23915570349237</v>
      </c>
      <c r="L70" s="64" t="n">
        <f aca="false">I70*Assumptions!$B$9*3.78541*Assumptions!$B$10*1000</f>
        <v>17621.08355</v>
      </c>
      <c r="M70" s="65" t="s">
        <v>341</v>
      </c>
      <c r="N70" s="66" t="s">
        <v>285</v>
      </c>
    </row>
    <row r="72" customFormat="false" ht="15" hidden="false" customHeight="false" outlineLevel="0" collapsed="false">
      <c r="A72" s="55" t="s">
        <v>413</v>
      </c>
      <c r="B72" s="56" t="s">
        <v>414</v>
      </c>
      <c r="C72" s="44"/>
      <c r="D72" s="44"/>
      <c r="E72" s="44"/>
      <c r="F72" s="44"/>
      <c r="G72" s="44"/>
      <c r="H72" s="44"/>
      <c r="I72" s="44"/>
      <c r="J72" s="44"/>
      <c r="K72" s="44"/>
      <c r="L72" s="44"/>
      <c r="M72" s="44"/>
      <c r="N72" s="44"/>
    </row>
    <row r="73" customFormat="false" ht="15" hidden="false" customHeight="false" outlineLevel="0" collapsed="false">
      <c r="A73" s="8" t="s">
        <v>97</v>
      </c>
      <c r="B73" s="8" t="s">
        <v>99</v>
      </c>
      <c r="C73" s="8" t="s">
        <v>309</v>
      </c>
      <c r="D73" s="8" t="s">
        <v>291</v>
      </c>
      <c r="E73" s="57" t="s">
        <v>282</v>
      </c>
      <c r="F73" s="8" t="s">
        <v>283</v>
      </c>
      <c r="G73" s="8" t="s">
        <v>284</v>
      </c>
      <c r="H73" s="58" t="n">
        <v>115.87</v>
      </c>
      <c r="I73" s="59" t="n">
        <v>0.01</v>
      </c>
      <c r="J73" s="40" t="n">
        <f aca="false">IF(E73="Our oils (WB)",Assumptions!$B$5,Assumptions!$B$6)</f>
        <v>1</v>
      </c>
      <c r="K73" s="42" t="n">
        <f aca="false">H73*I73*J73</f>
        <v>1.1587</v>
      </c>
      <c r="L73" s="41" t="n">
        <f aca="false">I73*Assumptions!$B$9*3.78541*Assumptions!$B$10*1000</f>
        <v>189.2705</v>
      </c>
      <c r="M73" s="34"/>
      <c r="N73" s="60" t="s">
        <v>285</v>
      </c>
    </row>
    <row r="74" customFormat="false" ht="23.85" hidden="false" customHeight="false" outlineLevel="0" collapsed="false">
      <c r="A74" s="8" t="s">
        <v>97</v>
      </c>
      <c r="B74" s="8" t="s">
        <v>99</v>
      </c>
      <c r="C74" s="8" t="s">
        <v>387</v>
      </c>
      <c r="D74" s="8" t="s">
        <v>415</v>
      </c>
      <c r="E74" s="8" t="s">
        <v>317</v>
      </c>
      <c r="F74" s="8" t="s">
        <v>318</v>
      </c>
      <c r="G74" s="8" t="s">
        <v>389</v>
      </c>
      <c r="H74" s="58" t="n">
        <v>27.97</v>
      </c>
      <c r="I74" s="59" t="n">
        <v>0.01</v>
      </c>
      <c r="J74" s="40" t="n">
        <f aca="false">IF(E74="Our oils (WB)",Assumptions!$B$5,Assumptions!$B$6)</f>
        <v>1</v>
      </c>
      <c r="K74" s="42" t="n">
        <f aca="false">H74*I74*J74</f>
        <v>0.2797</v>
      </c>
      <c r="L74" s="41" t="n">
        <f aca="false">I74*Assumptions!$B$9*3.78541*Assumptions!$B$10*1000</f>
        <v>189.2705</v>
      </c>
      <c r="M74" s="34"/>
      <c r="N74" s="60" t="s">
        <v>285</v>
      </c>
    </row>
    <row r="75" customFormat="false" ht="15" hidden="false" customHeight="false" outlineLevel="0" collapsed="false">
      <c r="A75" s="8" t="s">
        <v>97</v>
      </c>
      <c r="B75" s="8" t="s">
        <v>99</v>
      </c>
      <c r="C75" s="8" t="s">
        <v>404</v>
      </c>
      <c r="D75" s="8" t="s">
        <v>405</v>
      </c>
      <c r="E75" s="57" t="s">
        <v>282</v>
      </c>
      <c r="F75" s="8" t="s">
        <v>283</v>
      </c>
      <c r="G75" s="8" t="s">
        <v>284</v>
      </c>
      <c r="H75" s="58" t="n">
        <v>34.74</v>
      </c>
      <c r="I75" s="59" t="n">
        <v>0.005</v>
      </c>
      <c r="J75" s="40" t="n">
        <f aca="false">IF(E75="Our oils (WB)",Assumptions!$B$5,Assumptions!$B$6)</f>
        <v>1</v>
      </c>
      <c r="K75" s="42" t="n">
        <f aca="false">H75*I75*J75</f>
        <v>0.1737</v>
      </c>
      <c r="L75" s="41" t="n">
        <f aca="false">I75*Assumptions!$B$9*3.78541*Assumptions!$B$10*1000</f>
        <v>94.63525</v>
      </c>
      <c r="M75" s="34"/>
      <c r="N75" s="60" t="s">
        <v>285</v>
      </c>
    </row>
    <row r="76" customFormat="false" ht="15" hidden="false" customHeight="false" outlineLevel="0" collapsed="false">
      <c r="A76" s="8" t="s">
        <v>97</v>
      </c>
      <c r="B76" s="8" t="s">
        <v>99</v>
      </c>
      <c r="C76" s="8" t="s">
        <v>416</v>
      </c>
      <c r="D76" s="8" t="s">
        <v>395</v>
      </c>
      <c r="E76" s="57" t="s">
        <v>282</v>
      </c>
      <c r="F76" s="8" t="s">
        <v>283</v>
      </c>
      <c r="G76" s="8" t="s">
        <v>284</v>
      </c>
      <c r="H76" s="58" t="n">
        <v>35.27</v>
      </c>
      <c r="I76" s="59" t="n">
        <v>0.005</v>
      </c>
      <c r="J76" s="40" t="n">
        <f aca="false">IF(E76="Our oils (WB)",Assumptions!$B$5,Assumptions!$B$6)</f>
        <v>1</v>
      </c>
      <c r="K76" s="42" t="n">
        <f aca="false">H76*I76*J76</f>
        <v>0.17635</v>
      </c>
      <c r="L76" s="41" t="n">
        <f aca="false">I76*Assumptions!$B$9*3.78541*Assumptions!$B$10*1000</f>
        <v>94.63525</v>
      </c>
      <c r="M76" s="34"/>
      <c r="N76" s="60" t="s">
        <v>285</v>
      </c>
    </row>
    <row r="77" customFormat="false" ht="15" hidden="false" customHeight="false" outlineLevel="0" collapsed="false">
      <c r="A77" s="8" t="s">
        <v>97</v>
      </c>
      <c r="B77" s="8" t="s">
        <v>99</v>
      </c>
      <c r="C77" s="8" t="s">
        <v>295</v>
      </c>
      <c r="D77" s="8" t="s">
        <v>296</v>
      </c>
      <c r="E77" s="57" t="s">
        <v>282</v>
      </c>
      <c r="F77" s="8" t="s">
        <v>283</v>
      </c>
      <c r="G77" s="8" t="s">
        <v>284</v>
      </c>
      <c r="H77" s="58" t="n">
        <v>81.83</v>
      </c>
      <c r="I77" s="59" t="n">
        <v>0.005</v>
      </c>
      <c r="J77" s="40" t="n">
        <f aca="false">IF(E77="Our oils (WB)",Assumptions!$B$5,Assumptions!$B$6)</f>
        <v>1</v>
      </c>
      <c r="K77" s="42" t="n">
        <f aca="false">H77*I77*J77</f>
        <v>0.40915</v>
      </c>
      <c r="L77" s="41" t="n">
        <f aca="false">I77*Assumptions!$B$9*3.78541*Assumptions!$B$10*1000</f>
        <v>94.63525</v>
      </c>
      <c r="M77" s="34"/>
      <c r="N77" s="60" t="s">
        <v>285</v>
      </c>
    </row>
    <row r="78" customFormat="false" ht="15" hidden="false" customHeight="false" outlineLevel="0" collapsed="false">
      <c r="A78" s="8" t="s">
        <v>97</v>
      </c>
      <c r="B78" s="8" t="s">
        <v>99</v>
      </c>
      <c r="C78" s="8" t="s">
        <v>383</v>
      </c>
      <c r="D78" s="8" t="s">
        <v>384</v>
      </c>
      <c r="E78" s="57" t="s">
        <v>282</v>
      </c>
      <c r="F78" s="8" t="s">
        <v>283</v>
      </c>
      <c r="G78" s="8" t="s">
        <v>284</v>
      </c>
      <c r="H78" s="58" t="n">
        <v>42.68</v>
      </c>
      <c r="I78" s="59" t="n">
        <v>0.0025</v>
      </c>
      <c r="J78" s="40" t="n">
        <f aca="false">IF(E78="Our oils (WB)",Assumptions!$B$5,Assumptions!$B$6)</f>
        <v>1</v>
      </c>
      <c r="K78" s="42" t="n">
        <f aca="false">H78*I78*J78</f>
        <v>0.1067</v>
      </c>
      <c r="L78" s="41" t="n">
        <f aca="false">I78*Assumptions!$B$9*3.78541*Assumptions!$B$10*1000</f>
        <v>47.317625</v>
      </c>
      <c r="M78" s="34"/>
      <c r="N78" s="60" t="s">
        <v>285</v>
      </c>
    </row>
    <row r="79" customFormat="false" ht="15" hidden="false" customHeight="false" outlineLevel="0" collapsed="false">
      <c r="A79" s="8" t="s">
        <v>97</v>
      </c>
      <c r="B79" s="8" t="s">
        <v>99</v>
      </c>
      <c r="C79" s="8" t="s">
        <v>382</v>
      </c>
      <c r="D79" s="8" t="s">
        <v>312</v>
      </c>
      <c r="E79" s="57" t="s">
        <v>282</v>
      </c>
      <c r="F79" s="8" t="s">
        <v>283</v>
      </c>
      <c r="G79" s="8" t="s">
        <v>284</v>
      </c>
      <c r="H79" s="58" t="n">
        <v>52.29</v>
      </c>
      <c r="I79" s="59" t="n">
        <v>0.0025</v>
      </c>
      <c r="J79" s="40" t="n">
        <f aca="false">IF(E79="Our oils (WB)",Assumptions!$B$5,Assumptions!$B$6)</f>
        <v>1</v>
      </c>
      <c r="K79" s="42" t="n">
        <f aca="false">H79*I79*J79</f>
        <v>0.130725</v>
      </c>
      <c r="L79" s="41" t="n">
        <f aca="false">I79*Assumptions!$B$9*3.78541*Assumptions!$B$10*1000</f>
        <v>47.317625</v>
      </c>
      <c r="M79" s="34"/>
      <c r="N79" s="60" t="s">
        <v>285</v>
      </c>
    </row>
    <row r="80" customFormat="false" ht="15" hidden="false" customHeight="false" outlineLevel="0" collapsed="false">
      <c r="A80" s="8" t="s">
        <v>97</v>
      </c>
      <c r="B80" s="8" t="s">
        <v>99</v>
      </c>
      <c r="C80" s="8" t="s">
        <v>417</v>
      </c>
      <c r="D80" s="8" t="s">
        <v>418</v>
      </c>
      <c r="E80" s="57" t="s">
        <v>282</v>
      </c>
      <c r="F80" s="8" t="s">
        <v>283</v>
      </c>
      <c r="G80" s="8" t="s">
        <v>284</v>
      </c>
      <c r="H80" s="58" t="n">
        <v>379.9</v>
      </c>
      <c r="I80" s="59" t="n">
        <v>0.0005</v>
      </c>
      <c r="J80" s="40" t="n">
        <f aca="false">IF(E80="Our oils (WB)",Assumptions!$B$5,Assumptions!$B$6)</f>
        <v>1</v>
      </c>
      <c r="K80" s="42" t="n">
        <f aca="false">H80*I80*J80</f>
        <v>0.18995</v>
      </c>
      <c r="L80" s="41" t="n">
        <f aca="false">I80*Assumptions!$B$9*3.78541*Assumptions!$B$10*1000</f>
        <v>9.463525</v>
      </c>
      <c r="M80" s="34"/>
      <c r="N80" s="60" t="s">
        <v>285</v>
      </c>
    </row>
    <row r="81" customFormat="false" ht="15" hidden="false" customHeight="false" outlineLevel="0" collapsed="false">
      <c r="A81" s="8" t="s">
        <v>97</v>
      </c>
      <c r="B81" s="8" t="s">
        <v>99</v>
      </c>
      <c r="C81" s="8" t="s">
        <v>419</v>
      </c>
      <c r="D81" s="8" t="s">
        <v>420</v>
      </c>
      <c r="E81" s="57" t="s">
        <v>282</v>
      </c>
      <c r="F81" s="8" t="s">
        <v>283</v>
      </c>
      <c r="G81" s="8" t="s">
        <v>284</v>
      </c>
      <c r="H81" s="58" t="n">
        <v>25.22</v>
      </c>
      <c r="I81" s="59" t="n">
        <v>0.0025</v>
      </c>
      <c r="J81" s="40" t="n">
        <f aca="false">IF(E81="Our oils (WB)",Assumptions!$B$5,Assumptions!$B$6)</f>
        <v>1</v>
      </c>
      <c r="K81" s="42" t="n">
        <f aca="false">H81*I81*J81</f>
        <v>0.06305</v>
      </c>
      <c r="L81" s="41" t="n">
        <f aca="false">I81*Assumptions!$B$9*3.78541*Assumptions!$B$10*1000</f>
        <v>47.317625</v>
      </c>
      <c r="M81" s="34"/>
      <c r="N81" s="60" t="s">
        <v>285</v>
      </c>
    </row>
    <row r="82" customFormat="false" ht="15" hidden="false" customHeight="false" outlineLevel="0" collapsed="false">
      <c r="A82" s="8" t="s">
        <v>97</v>
      </c>
      <c r="B82" s="8" t="s">
        <v>99</v>
      </c>
      <c r="C82" s="8" t="s">
        <v>421</v>
      </c>
      <c r="D82" s="8" t="s">
        <v>422</v>
      </c>
      <c r="E82" s="57" t="s">
        <v>282</v>
      </c>
      <c r="F82" s="8" t="s">
        <v>283</v>
      </c>
      <c r="G82" s="8" t="s">
        <v>284</v>
      </c>
      <c r="H82" s="58" t="n">
        <v>19.49</v>
      </c>
      <c r="I82" s="59" t="n">
        <v>0.0025</v>
      </c>
      <c r="J82" s="40" t="n">
        <f aca="false">IF(E82="Our oils (WB)",Assumptions!$B$5,Assumptions!$B$6)</f>
        <v>1</v>
      </c>
      <c r="K82" s="42" t="n">
        <f aca="false">H82*I82*J82</f>
        <v>0.048725</v>
      </c>
      <c r="L82" s="41" t="n">
        <f aca="false">I82*Assumptions!$B$9*3.78541*Assumptions!$B$10*1000</f>
        <v>47.317625</v>
      </c>
      <c r="M82" s="34"/>
      <c r="N82" s="60" t="s">
        <v>285</v>
      </c>
    </row>
    <row r="83" customFormat="false" ht="23.85" hidden="false" customHeight="false" outlineLevel="0" collapsed="false">
      <c r="A83" s="8" t="s">
        <v>97</v>
      </c>
      <c r="B83" s="8" t="s">
        <v>99</v>
      </c>
      <c r="C83" s="8" t="s">
        <v>423</v>
      </c>
      <c r="D83" s="8" t="s">
        <v>424</v>
      </c>
      <c r="E83" s="8" t="s">
        <v>317</v>
      </c>
      <c r="F83" s="8" t="s">
        <v>288</v>
      </c>
      <c r="G83" s="8" t="s">
        <v>425</v>
      </c>
      <c r="H83" s="58" t="n">
        <v>697.4</v>
      </c>
      <c r="I83" s="59" t="n">
        <v>0.03</v>
      </c>
      <c r="J83" s="40" t="n">
        <f aca="false">IF(E83="Our oils (WB)",Assumptions!$B$5,Assumptions!$B$6)</f>
        <v>1</v>
      </c>
      <c r="K83" s="42" t="n">
        <f aca="false">H83*I83*J83</f>
        <v>20.922</v>
      </c>
      <c r="L83" s="41" t="n">
        <f aca="false">I83*Assumptions!$B$9*3.78541*Assumptions!$B$10*1000</f>
        <v>567.8115</v>
      </c>
      <c r="M83" s="34"/>
      <c r="N83" s="60" t="s">
        <v>285</v>
      </c>
    </row>
    <row r="84" customFormat="false" ht="15" hidden="false" customHeight="false" outlineLevel="0" collapsed="false">
      <c r="A84" s="8" t="s">
        <v>97</v>
      </c>
      <c r="B84" s="8" t="s">
        <v>99</v>
      </c>
      <c r="C84" s="8" t="s">
        <v>426</v>
      </c>
      <c r="D84" s="8" t="s">
        <v>427</v>
      </c>
      <c r="E84" s="57" t="s">
        <v>282</v>
      </c>
      <c r="F84" s="8" t="s">
        <v>283</v>
      </c>
      <c r="G84" s="8" t="s">
        <v>284</v>
      </c>
      <c r="H84" s="58" t="n">
        <v>55.47</v>
      </c>
      <c r="I84" s="59" t="n">
        <v>0.0025</v>
      </c>
      <c r="J84" s="40" t="n">
        <f aca="false">IF(E84="Our oils (WB)",Assumptions!$B$5,Assumptions!$B$6)</f>
        <v>1</v>
      </c>
      <c r="K84" s="42" t="n">
        <f aca="false">H84*I84*J84</f>
        <v>0.138675</v>
      </c>
      <c r="L84" s="41" t="n">
        <f aca="false">I84*Assumptions!$B$9*3.78541*Assumptions!$B$10*1000</f>
        <v>47.317625</v>
      </c>
      <c r="M84" s="34"/>
      <c r="N84" s="60" t="s">
        <v>285</v>
      </c>
    </row>
    <row r="85" customFormat="false" ht="15" hidden="false" customHeight="false" outlineLevel="0" collapsed="false">
      <c r="A85" s="8" t="s">
        <v>97</v>
      </c>
      <c r="B85" s="8" t="s">
        <v>99</v>
      </c>
      <c r="C85" s="8" t="s">
        <v>428</v>
      </c>
      <c r="D85" s="8" t="s">
        <v>429</v>
      </c>
      <c r="E85" s="57" t="s">
        <v>282</v>
      </c>
      <c r="F85" s="8" t="s">
        <v>283</v>
      </c>
      <c r="G85" s="8" t="s">
        <v>284</v>
      </c>
      <c r="H85" s="58" t="n">
        <v>22.57</v>
      </c>
      <c r="I85" s="59" t="n">
        <v>0.001</v>
      </c>
      <c r="J85" s="40" t="n">
        <f aca="false">IF(E85="Our oils (WB)",Assumptions!$B$5,Assumptions!$B$6)</f>
        <v>1</v>
      </c>
      <c r="K85" s="42" t="n">
        <f aca="false">H85*I85*J85</f>
        <v>0.02257</v>
      </c>
      <c r="L85" s="41" t="n">
        <f aca="false">I85*Assumptions!$B$9*3.78541*Assumptions!$B$10*1000</f>
        <v>18.92705</v>
      </c>
      <c r="M85" s="34"/>
      <c r="N85" s="60" t="s">
        <v>285</v>
      </c>
    </row>
    <row r="86" customFormat="false" ht="22.35" hidden="false" customHeight="false" outlineLevel="0" collapsed="false">
      <c r="A86" s="22" t="s">
        <v>430</v>
      </c>
      <c r="B86" s="22" t="s">
        <v>99</v>
      </c>
      <c r="C86" s="22" t="s">
        <v>337</v>
      </c>
      <c r="D86" s="21" t="s">
        <v>221</v>
      </c>
      <c r="E86" s="22" t="s">
        <v>338</v>
      </c>
      <c r="F86" s="22" t="s">
        <v>339</v>
      </c>
      <c r="G86" s="22" t="s">
        <v>391</v>
      </c>
      <c r="H86" s="61" t="n">
        <f aca="false">167.5/18.927/Assumptions!$B$10</f>
        <v>8.84979130342896</v>
      </c>
      <c r="I86" s="62" t="n">
        <f aca="false">1-SUM(I73:I85)</f>
        <v>0.921</v>
      </c>
      <c r="J86" s="63" t="n">
        <v>1</v>
      </c>
      <c r="K86" s="61" t="n">
        <f aca="false">H86*I86</f>
        <v>8.15065779045808</v>
      </c>
      <c r="L86" s="64" t="n">
        <f aca="false">I86*Assumptions!$B$9*3.78541*Assumptions!$B$10*1000</f>
        <v>17431.81305</v>
      </c>
      <c r="M86" s="65" t="s">
        <v>341</v>
      </c>
      <c r="N86" s="66" t="s">
        <v>285</v>
      </c>
    </row>
    <row r="88" customFormat="false" ht="15" hidden="false" customHeight="false" outlineLevel="0" collapsed="false">
      <c r="A88" s="55" t="s">
        <v>431</v>
      </c>
      <c r="B88" s="56" t="s">
        <v>432</v>
      </c>
      <c r="C88" s="44"/>
      <c r="D88" s="44"/>
      <c r="E88" s="44"/>
      <c r="F88" s="44"/>
      <c r="G88" s="44"/>
      <c r="H88" s="44"/>
      <c r="I88" s="44"/>
      <c r="J88" s="44"/>
      <c r="K88" s="44"/>
      <c r="L88" s="44"/>
      <c r="M88" s="44"/>
      <c r="N88" s="44"/>
    </row>
    <row r="89" customFormat="false" ht="15" hidden="false" customHeight="false" outlineLevel="0" collapsed="false">
      <c r="A89" s="8" t="s">
        <v>103</v>
      </c>
      <c r="B89" s="8" t="s">
        <v>106</v>
      </c>
      <c r="C89" s="8" t="s">
        <v>433</v>
      </c>
      <c r="D89" s="8" t="s">
        <v>434</v>
      </c>
      <c r="E89" s="57" t="s">
        <v>282</v>
      </c>
      <c r="F89" s="8" t="s">
        <v>288</v>
      </c>
      <c r="G89" s="8" t="s">
        <v>284</v>
      </c>
      <c r="H89" s="58" t="n">
        <v>42.33</v>
      </c>
      <c r="I89" s="59" t="n">
        <v>0.01</v>
      </c>
      <c r="J89" s="40" t="n">
        <f aca="false">IF(E89="Our oils (WB)",Assumptions!$B$5,Assumptions!$B$6)</f>
        <v>1</v>
      </c>
      <c r="K89" s="42" t="n">
        <f aca="false">H89*I89*J89</f>
        <v>0.4233</v>
      </c>
      <c r="L89" s="41" t="n">
        <f aca="false">I89*Assumptions!$B$9*3.78541*Assumptions!$B$10*1000</f>
        <v>189.2705</v>
      </c>
      <c r="M89" s="34" t="s">
        <v>435</v>
      </c>
      <c r="N89" s="60" t="s">
        <v>285</v>
      </c>
    </row>
    <row r="90" customFormat="false" ht="23.85" hidden="false" customHeight="false" outlineLevel="0" collapsed="false">
      <c r="A90" s="8" t="s">
        <v>103</v>
      </c>
      <c r="B90" s="8" t="s">
        <v>106</v>
      </c>
      <c r="C90" s="8" t="s">
        <v>409</v>
      </c>
      <c r="D90" s="8" t="s">
        <v>409</v>
      </c>
      <c r="E90" s="8" t="s">
        <v>317</v>
      </c>
      <c r="F90" s="8" t="s">
        <v>331</v>
      </c>
      <c r="G90" s="8" t="s">
        <v>410</v>
      </c>
      <c r="H90" s="58" t="n">
        <v>56.25</v>
      </c>
      <c r="I90" s="59" t="n">
        <v>0.005</v>
      </c>
      <c r="J90" s="40" t="n">
        <f aca="false">IF(E90="Our oils (WB)",Assumptions!$B$5,Assumptions!$B$6)</f>
        <v>1</v>
      </c>
      <c r="K90" s="42" t="n">
        <f aca="false">H90*I90*J90</f>
        <v>0.28125</v>
      </c>
      <c r="L90" s="41" t="n">
        <f aca="false">I90*Assumptions!$B$9*3.78541*Assumptions!$B$10*1000</f>
        <v>94.63525</v>
      </c>
      <c r="M90" s="34"/>
      <c r="N90" s="60" t="s">
        <v>285</v>
      </c>
    </row>
    <row r="91" customFormat="false" ht="23.85" hidden="false" customHeight="false" outlineLevel="0" collapsed="false">
      <c r="A91" s="8" t="s">
        <v>103</v>
      </c>
      <c r="B91" s="8" t="s">
        <v>106</v>
      </c>
      <c r="C91" s="8" t="s">
        <v>436</v>
      </c>
      <c r="D91" s="8" t="s">
        <v>437</v>
      </c>
      <c r="E91" s="8" t="s">
        <v>317</v>
      </c>
      <c r="F91" s="8" t="s">
        <v>331</v>
      </c>
      <c r="G91" s="8" t="s">
        <v>438</v>
      </c>
      <c r="H91" s="58" t="n">
        <v>65</v>
      </c>
      <c r="I91" s="59" t="n">
        <v>0.005</v>
      </c>
      <c r="J91" s="40" t="n">
        <f aca="false">IF(E91="Our oils (WB)",Assumptions!$B$5,Assumptions!$B$6)</f>
        <v>1</v>
      </c>
      <c r="K91" s="42" t="n">
        <f aca="false">H91*I91*J91</f>
        <v>0.325</v>
      </c>
      <c r="L91" s="41" t="n">
        <f aca="false">I91*Assumptions!$B$9*3.78541*Assumptions!$B$10*1000</f>
        <v>94.63525</v>
      </c>
      <c r="M91" s="34"/>
      <c r="N91" s="60" t="s">
        <v>285</v>
      </c>
    </row>
    <row r="92" customFormat="false" ht="15" hidden="false" customHeight="false" outlineLevel="0" collapsed="false">
      <c r="A92" s="8" t="s">
        <v>103</v>
      </c>
      <c r="B92" s="8" t="s">
        <v>106</v>
      </c>
      <c r="C92" s="8" t="s">
        <v>439</v>
      </c>
      <c r="D92" s="8" t="s">
        <v>306</v>
      </c>
      <c r="E92" s="57" t="s">
        <v>282</v>
      </c>
      <c r="F92" s="8" t="s">
        <v>283</v>
      </c>
      <c r="G92" s="8" t="s">
        <v>284</v>
      </c>
      <c r="H92" s="58" t="n">
        <v>59.52</v>
      </c>
      <c r="I92" s="59" t="n">
        <v>0.005</v>
      </c>
      <c r="J92" s="40" t="n">
        <f aca="false">IF(E92="Our oils (WB)",Assumptions!$B$5,Assumptions!$B$6)</f>
        <v>1</v>
      </c>
      <c r="K92" s="42" t="n">
        <f aca="false">H92*I92*J92</f>
        <v>0.2976</v>
      </c>
      <c r="L92" s="41" t="n">
        <f aca="false">I92*Assumptions!$B$9*3.78541*Assumptions!$B$10*1000</f>
        <v>94.63525</v>
      </c>
      <c r="M92" s="34" t="s">
        <v>352</v>
      </c>
      <c r="N92" s="60" t="s">
        <v>285</v>
      </c>
    </row>
    <row r="93" customFormat="false" ht="15" hidden="false" customHeight="false" outlineLevel="0" collapsed="false">
      <c r="A93" s="8" t="s">
        <v>103</v>
      </c>
      <c r="B93" s="8" t="s">
        <v>106</v>
      </c>
      <c r="C93" s="8" t="s">
        <v>316</v>
      </c>
      <c r="D93" s="8" t="s">
        <v>42</v>
      </c>
      <c r="E93" s="8" t="s">
        <v>317</v>
      </c>
      <c r="F93" s="8" t="s">
        <v>318</v>
      </c>
      <c r="G93" s="8" t="s">
        <v>319</v>
      </c>
      <c r="H93" s="58" t="n">
        <v>1300</v>
      </c>
      <c r="I93" s="59" t="n">
        <v>0.005</v>
      </c>
      <c r="J93" s="40" t="n">
        <f aca="false">IF(E93="Our oils (WB)",Assumptions!$B$5,Assumptions!$B$6)</f>
        <v>1</v>
      </c>
      <c r="K93" s="42" t="n">
        <f aca="false">H93*I93*J93</f>
        <v>6.5</v>
      </c>
      <c r="L93" s="41" t="n">
        <f aca="false">I93*Assumptions!$B$9*3.78541*Assumptions!$B$10*1000</f>
        <v>94.63525</v>
      </c>
      <c r="M93" s="34"/>
      <c r="N93" s="60" t="s">
        <v>285</v>
      </c>
    </row>
    <row r="94" customFormat="false" ht="15" hidden="false" customHeight="false" outlineLevel="0" collapsed="false">
      <c r="A94" s="8" t="s">
        <v>103</v>
      </c>
      <c r="B94" s="8" t="s">
        <v>106</v>
      </c>
      <c r="C94" s="8" t="s">
        <v>440</v>
      </c>
      <c r="D94" s="8" t="s">
        <v>403</v>
      </c>
      <c r="E94" s="8" t="s">
        <v>317</v>
      </c>
      <c r="F94" s="8" t="s">
        <v>318</v>
      </c>
      <c r="G94" s="8" t="s">
        <v>349</v>
      </c>
      <c r="H94" s="58" t="n">
        <v>498</v>
      </c>
      <c r="I94" s="59" t="n">
        <v>0.001</v>
      </c>
      <c r="J94" s="40" t="n">
        <f aca="false">IF(E94="Our oils (WB)",Assumptions!$B$5,Assumptions!$B$6)</f>
        <v>1</v>
      </c>
      <c r="K94" s="42" t="n">
        <f aca="false">H94*I94*J94</f>
        <v>0.498</v>
      </c>
      <c r="L94" s="41" t="n">
        <f aca="false">I94*Assumptions!$B$9*3.78541*Assumptions!$B$10*1000</f>
        <v>18.92705</v>
      </c>
      <c r="M94" s="34"/>
      <c r="N94" s="60" t="s">
        <v>285</v>
      </c>
    </row>
    <row r="95" customFormat="false" ht="23.85" hidden="false" customHeight="false" outlineLevel="0" collapsed="false">
      <c r="A95" s="22" t="s">
        <v>441</v>
      </c>
      <c r="B95" s="22" t="s">
        <v>106</v>
      </c>
      <c r="C95" s="22" t="s">
        <v>337</v>
      </c>
      <c r="D95" s="21" t="s">
        <v>226</v>
      </c>
      <c r="E95" s="22" t="s">
        <v>338</v>
      </c>
      <c r="F95" s="22" t="s">
        <v>412</v>
      </c>
      <c r="G95" s="22" t="s">
        <v>442</v>
      </c>
      <c r="H95" s="61" t="n">
        <f aca="false">135/3.785/Assumptions!$B$10</f>
        <v>35.667107001321</v>
      </c>
      <c r="I95" s="62" t="n">
        <f aca="false">1-SUM(I89:I94)</f>
        <v>0.969</v>
      </c>
      <c r="J95" s="63" t="n">
        <v>1</v>
      </c>
      <c r="K95" s="61" t="n">
        <f aca="false">H95*I95</f>
        <v>34.5614266842801</v>
      </c>
      <c r="L95" s="64" t="n">
        <f aca="false">I95*Assumptions!$B$9*3.78541*Assumptions!$B$10*1000</f>
        <v>18340.31145</v>
      </c>
      <c r="M95" s="65" t="s">
        <v>341</v>
      </c>
      <c r="N95" s="66" t="s">
        <v>285</v>
      </c>
    </row>
    <row r="97" customFormat="false" ht="15" hidden="false" customHeight="false" outlineLevel="0" collapsed="false">
      <c r="A97" s="55" t="s">
        <v>443</v>
      </c>
      <c r="B97" s="56" t="s">
        <v>444</v>
      </c>
      <c r="C97" s="44"/>
      <c r="D97" s="44"/>
      <c r="E97" s="44"/>
      <c r="F97" s="44"/>
      <c r="G97" s="44"/>
      <c r="H97" s="44"/>
      <c r="I97" s="44"/>
      <c r="J97" s="44"/>
      <c r="K97" s="44"/>
      <c r="L97" s="44"/>
      <c r="M97" s="44"/>
      <c r="N97" s="44"/>
    </row>
    <row r="98" customFormat="false" ht="15" hidden="false" customHeight="false" outlineLevel="0" collapsed="false">
      <c r="A98" s="8" t="s">
        <v>111</v>
      </c>
      <c r="B98" s="8" t="s">
        <v>113</v>
      </c>
      <c r="C98" s="8" t="s">
        <v>314</v>
      </c>
      <c r="D98" s="8" t="s">
        <v>315</v>
      </c>
      <c r="E98" s="57" t="s">
        <v>282</v>
      </c>
      <c r="F98" s="8" t="s">
        <v>283</v>
      </c>
      <c r="G98" s="8" t="s">
        <v>284</v>
      </c>
      <c r="H98" s="58" t="n">
        <v>32.1</v>
      </c>
      <c r="I98" s="59" t="n">
        <v>0.01</v>
      </c>
      <c r="J98" s="40" t="n">
        <f aca="false">IF(E98="Our oils (WB)",Assumptions!$B$5,Assumptions!$B$6)</f>
        <v>1</v>
      </c>
      <c r="K98" s="42" t="n">
        <f aca="false">H98*I98*J98</f>
        <v>0.321</v>
      </c>
      <c r="L98" s="41" t="n">
        <f aca="false">I98*Assumptions!$B$9*3.78541*Assumptions!$B$10*1000</f>
        <v>189.2705</v>
      </c>
      <c r="M98" s="34"/>
      <c r="N98" s="60" t="s">
        <v>285</v>
      </c>
    </row>
    <row r="99" customFormat="false" ht="15" hidden="false" customHeight="false" outlineLevel="0" collapsed="false">
      <c r="A99" s="8" t="s">
        <v>111</v>
      </c>
      <c r="B99" s="8" t="s">
        <v>113</v>
      </c>
      <c r="C99" s="8" t="s">
        <v>445</v>
      </c>
      <c r="D99" s="8" t="s">
        <v>42</v>
      </c>
      <c r="E99" s="8" t="s">
        <v>317</v>
      </c>
      <c r="F99" s="8" t="s">
        <v>318</v>
      </c>
      <c r="G99" s="8" t="s">
        <v>319</v>
      </c>
      <c r="H99" s="58" t="n">
        <v>1300</v>
      </c>
      <c r="I99" s="59" t="n">
        <v>0.005</v>
      </c>
      <c r="J99" s="40" t="n">
        <f aca="false">IF(E99="Our oils (WB)",Assumptions!$B$5,Assumptions!$B$6)</f>
        <v>1</v>
      </c>
      <c r="K99" s="42" t="n">
        <f aca="false">H99*I99*J99</f>
        <v>6.5</v>
      </c>
      <c r="L99" s="41" t="n">
        <f aca="false">I99*Assumptions!$B$9*3.78541*Assumptions!$B$10*1000</f>
        <v>94.63525</v>
      </c>
      <c r="M99" s="34"/>
      <c r="N99" s="60" t="s">
        <v>285</v>
      </c>
    </row>
    <row r="100" customFormat="false" ht="15" hidden="false" customHeight="false" outlineLevel="0" collapsed="false">
      <c r="A100" s="8" t="s">
        <v>111</v>
      </c>
      <c r="B100" s="8" t="s">
        <v>113</v>
      </c>
      <c r="C100" s="8" t="s">
        <v>446</v>
      </c>
      <c r="D100" s="8" t="s">
        <v>294</v>
      </c>
      <c r="E100" s="57" t="s">
        <v>282</v>
      </c>
      <c r="F100" s="8" t="s">
        <v>283</v>
      </c>
      <c r="G100" s="8" t="s">
        <v>284</v>
      </c>
      <c r="H100" s="58" t="n">
        <v>64.99</v>
      </c>
      <c r="I100" s="59" t="n">
        <v>0.005</v>
      </c>
      <c r="J100" s="40" t="n">
        <f aca="false">IF(E100="Our oils (WB)",Assumptions!$B$5,Assumptions!$B$6)</f>
        <v>1</v>
      </c>
      <c r="K100" s="42" t="n">
        <f aca="false">H100*I100*J100</f>
        <v>0.32495</v>
      </c>
      <c r="L100" s="41" t="n">
        <f aca="false">I100*Assumptions!$B$9*3.78541*Assumptions!$B$10*1000</f>
        <v>94.63525</v>
      </c>
      <c r="M100" s="34" t="s">
        <v>352</v>
      </c>
      <c r="N100" s="60" t="s">
        <v>285</v>
      </c>
    </row>
    <row r="101" customFormat="false" ht="15" hidden="false" customHeight="false" outlineLevel="0" collapsed="false">
      <c r="A101" s="8" t="s">
        <v>111</v>
      </c>
      <c r="B101" s="8" t="s">
        <v>113</v>
      </c>
      <c r="C101" s="8" t="s">
        <v>407</v>
      </c>
      <c r="D101" s="8" t="s">
        <v>407</v>
      </c>
      <c r="E101" s="8" t="s">
        <v>317</v>
      </c>
      <c r="F101" s="8" t="s">
        <v>318</v>
      </c>
      <c r="G101" s="8" t="s">
        <v>408</v>
      </c>
      <c r="H101" s="58" t="n">
        <v>63.9</v>
      </c>
      <c r="I101" s="59" t="n">
        <v>0.002</v>
      </c>
      <c r="J101" s="40" t="n">
        <f aca="false">IF(E101="Our oils (WB)",Assumptions!$B$5,Assumptions!$B$6)</f>
        <v>1</v>
      </c>
      <c r="K101" s="42" t="n">
        <f aca="false">H101*I101*J101</f>
        <v>0.1278</v>
      </c>
      <c r="L101" s="41" t="n">
        <f aca="false">I101*Assumptions!$B$9*3.78541*Assumptions!$B$10*1000</f>
        <v>37.8541</v>
      </c>
      <c r="M101" s="34"/>
      <c r="N101" s="60" t="s">
        <v>285</v>
      </c>
    </row>
    <row r="102" customFormat="false" ht="15" hidden="false" customHeight="false" outlineLevel="0" collapsed="false">
      <c r="A102" s="8" t="s">
        <v>111</v>
      </c>
      <c r="B102" s="8" t="s">
        <v>113</v>
      </c>
      <c r="C102" s="8" t="s">
        <v>447</v>
      </c>
      <c r="D102" s="8" t="s">
        <v>448</v>
      </c>
      <c r="E102" s="8" t="s">
        <v>317</v>
      </c>
      <c r="F102" s="8" t="s">
        <v>288</v>
      </c>
      <c r="G102" s="8" t="s">
        <v>449</v>
      </c>
      <c r="H102" s="58" t="n">
        <v>999.95</v>
      </c>
      <c r="I102" s="59" t="n">
        <v>0.002</v>
      </c>
      <c r="J102" s="40" t="n">
        <f aca="false">IF(E102="Our oils (WB)",Assumptions!$B$5,Assumptions!$B$6)</f>
        <v>1</v>
      </c>
      <c r="K102" s="42" t="n">
        <f aca="false">H102*I102*J102</f>
        <v>1.9999</v>
      </c>
      <c r="L102" s="41" t="n">
        <f aca="false">I102*Assumptions!$B$9*3.78541*Assumptions!$B$10*1000</f>
        <v>37.8541</v>
      </c>
      <c r="M102" s="34"/>
      <c r="N102" s="60" t="s">
        <v>285</v>
      </c>
    </row>
    <row r="103" customFormat="false" ht="22.35" hidden="false" customHeight="false" outlineLevel="0" collapsed="false">
      <c r="A103" s="22" t="s">
        <v>450</v>
      </c>
      <c r="B103" s="22" t="s">
        <v>113</v>
      </c>
      <c r="C103" s="22" t="s">
        <v>337</v>
      </c>
      <c r="D103" s="21" t="s">
        <v>221</v>
      </c>
      <c r="E103" s="22" t="s">
        <v>338</v>
      </c>
      <c r="F103" s="22" t="s">
        <v>339</v>
      </c>
      <c r="G103" s="22" t="s">
        <v>391</v>
      </c>
      <c r="H103" s="61" t="n">
        <f aca="false">167.5/18.927/Assumptions!$B$10</f>
        <v>8.84979130342896</v>
      </c>
      <c r="I103" s="62" t="n">
        <f aca="false">1-SUM(I98:I102)</f>
        <v>0.976</v>
      </c>
      <c r="J103" s="63" t="n">
        <v>1</v>
      </c>
      <c r="K103" s="61" t="n">
        <f aca="false">H103*I103</f>
        <v>8.63739631214667</v>
      </c>
      <c r="L103" s="64" t="n">
        <f aca="false">I103*Assumptions!$B$9*3.78541*Assumptions!$B$10*1000</f>
        <v>18472.8008</v>
      </c>
      <c r="M103" s="65" t="s">
        <v>341</v>
      </c>
      <c r="N103" s="66" t="s">
        <v>285</v>
      </c>
    </row>
    <row r="105" customFormat="false" ht="15" hidden="false" customHeight="false" outlineLevel="0" collapsed="false">
      <c r="A105" s="55" t="s">
        <v>451</v>
      </c>
      <c r="B105" s="56" t="s">
        <v>452</v>
      </c>
      <c r="C105" s="44"/>
      <c r="D105" s="44"/>
      <c r="E105" s="44"/>
      <c r="F105" s="44"/>
      <c r="G105" s="44"/>
      <c r="H105" s="44"/>
      <c r="I105" s="44"/>
      <c r="J105" s="44"/>
      <c r="K105" s="44"/>
      <c r="L105" s="44"/>
      <c r="M105" s="44"/>
      <c r="N105" s="44"/>
    </row>
    <row r="106" customFormat="false" ht="15" hidden="false" customHeight="false" outlineLevel="0" collapsed="false">
      <c r="A106" s="8" t="s">
        <v>117</v>
      </c>
      <c r="B106" s="8" t="s">
        <v>120</v>
      </c>
      <c r="C106" s="8" t="s">
        <v>453</v>
      </c>
      <c r="D106" s="8" t="s">
        <v>454</v>
      </c>
      <c r="E106" s="57" t="s">
        <v>282</v>
      </c>
      <c r="F106" s="8" t="s">
        <v>283</v>
      </c>
      <c r="G106" s="8" t="s">
        <v>284</v>
      </c>
      <c r="H106" s="58" t="n">
        <v>14.11</v>
      </c>
      <c r="I106" s="59" t="n">
        <v>0.03</v>
      </c>
      <c r="J106" s="40" t="n">
        <f aca="false">IF(E106="Our oils (WB)",Assumptions!$B$5,Assumptions!$B$6)</f>
        <v>1</v>
      </c>
      <c r="K106" s="42" t="n">
        <f aca="false">H106*I106*J106</f>
        <v>0.4233</v>
      </c>
      <c r="L106" s="41" t="n">
        <f aca="false">I106*Assumptions!$B$9*3.78541*Assumptions!$B$10*1000</f>
        <v>567.8115</v>
      </c>
      <c r="M106" s="34"/>
      <c r="N106" s="60" t="s">
        <v>285</v>
      </c>
    </row>
    <row r="107" customFormat="false" ht="15" hidden="false" customHeight="false" outlineLevel="0" collapsed="false">
      <c r="A107" s="8" t="s">
        <v>117</v>
      </c>
      <c r="B107" s="8" t="s">
        <v>120</v>
      </c>
      <c r="C107" s="8" t="s">
        <v>455</v>
      </c>
      <c r="D107" s="8" t="s">
        <v>281</v>
      </c>
      <c r="E107" s="57" t="s">
        <v>282</v>
      </c>
      <c r="F107" s="8" t="s">
        <v>283</v>
      </c>
      <c r="G107" s="8" t="s">
        <v>284</v>
      </c>
      <c r="H107" s="58" t="n">
        <v>45.68</v>
      </c>
      <c r="I107" s="59" t="n">
        <v>0.02</v>
      </c>
      <c r="J107" s="40" t="n">
        <f aca="false">IF(E107="Our oils (WB)",Assumptions!$B$5,Assumptions!$B$6)</f>
        <v>1</v>
      </c>
      <c r="K107" s="42" t="n">
        <f aca="false">H107*I107*J107</f>
        <v>0.9136</v>
      </c>
      <c r="L107" s="41" t="n">
        <f aca="false">I107*Assumptions!$B$9*3.78541*Assumptions!$B$10*1000</f>
        <v>378.541</v>
      </c>
      <c r="M107" s="34"/>
      <c r="N107" s="60" t="s">
        <v>285</v>
      </c>
    </row>
    <row r="108" customFormat="false" ht="15" hidden="false" customHeight="false" outlineLevel="0" collapsed="false">
      <c r="A108" s="8" t="s">
        <v>117</v>
      </c>
      <c r="B108" s="8" t="s">
        <v>120</v>
      </c>
      <c r="C108" s="8" t="s">
        <v>416</v>
      </c>
      <c r="D108" s="8" t="s">
        <v>395</v>
      </c>
      <c r="E108" s="57" t="s">
        <v>282</v>
      </c>
      <c r="F108" s="8" t="s">
        <v>283</v>
      </c>
      <c r="G108" s="8" t="s">
        <v>284</v>
      </c>
      <c r="H108" s="58" t="n">
        <v>35.27</v>
      </c>
      <c r="I108" s="59" t="n">
        <v>0.02</v>
      </c>
      <c r="J108" s="40" t="n">
        <f aca="false">IF(E108="Our oils (WB)",Assumptions!$B$5,Assumptions!$B$6)</f>
        <v>1</v>
      </c>
      <c r="K108" s="42" t="n">
        <f aca="false">H108*I108*J108</f>
        <v>0.7054</v>
      </c>
      <c r="L108" s="41" t="n">
        <f aca="false">I108*Assumptions!$B$9*3.78541*Assumptions!$B$10*1000</f>
        <v>378.541</v>
      </c>
      <c r="M108" s="34"/>
      <c r="N108" s="60" t="s">
        <v>285</v>
      </c>
    </row>
    <row r="109" customFormat="false" ht="15" hidden="false" customHeight="false" outlineLevel="0" collapsed="false">
      <c r="A109" s="8" t="s">
        <v>117</v>
      </c>
      <c r="B109" s="8" t="s">
        <v>120</v>
      </c>
      <c r="C109" s="8" t="s">
        <v>456</v>
      </c>
      <c r="D109" s="8" t="s">
        <v>457</v>
      </c>
      <c r="E109" s="57" t="s">
        <v>282</v>
      </c>
      <c r="F109" s="8" t="s">
        <v>288</v>
      </c>
      <c r="G109" s="8" t="s">
        <v>284</v>
      </c>
      <c r="H109" s="58" t="n">
        <v>159.61</v>
      </c>
      <c r="I109" s="59" t="n">
        <v>0.0025</v>
      </c>
      <c r="J109" s="40" t="n">
        <f aca="false">IF(E109="Our oils (WB)",Assumptions!$B$5,Assumptions!$B$6)</f>
        <v>1</v>
      </c>
      <c r="K109" s="42" t="n">
        <f aca="false">H109*I109*J109</f>
        <v>0.399025</v>
      </c>
      <c r="L109" s="41" t="n">
        <f aca="false">I109*Assumptions!$B$9*3.78541*Assumptions!$B$10*1000</f>
        <v>47.317625</v>
      </c>
      <c r="M109" s="34" t="s">
        <v>458</v>
      </c>
      <c r="N109" s="60" t="s">
        <v>285</v>
      </c>
    </row>
    <row r="110" customFormat="false" ht="15" hidden="false" customHeight="false" outlineLevel="0" collapsed="false">
      <c r="A110" s="8" t="s">
        <v>117</v>
      </c>
      <c r="B110" s="8" t="s">
        <v>120</v>
      </c>
      <c r="C110" s="8" t="s">
        <v>459</v>
      </c>
      <c r="D110" s="8" t="s">
        <v>424</v>
      </c>
      <c r="E110" s="8" t="s">
        <v>317</v>
      </c>
      <c r="F110" s="8" t="s">
        <v>318</v>
      </c>
      <c r="G110" s="8" t="s">
        <v>425</v>
      </c>
      <c r="H110" s="58" t="n">
        <v>697.4</v>
      </c>
      <c r="I110" s="59" t="n">
        <v>0.05</v>
      </c>
      <c r="J110" s="40" t="n">
        <f aca="false">IF(E110="Our oils (WB)",Assumptions!$B$5,Assumptions!$B$6)</f>
        <v>1</v>
      </c>
      <c r="K110" s="42" t="n">
        <f aca="false">H110*I110*J110</f>
        <v>34.87</v>
      </c>
      <c r="L110" s="41" t="n">
        <f aca="false">I110*Assumptions!$B$9*3.78541*Assumptions!$B$10*1000</f>
        <v>946.3525</v>
      </c>
      <c r="M110" s="34"/>
      <c r="N110" s="60" t="s">
        <v>285</v>
      </c>
    </row>
    <row r="111" customFormat="false" ht="15" hidden="false" customHeight="false" outlineLevel="0" collapsed="false">
      <c r="A111" s="8" t="s">
        <v>117</v>
      </c>
      <c r="B111" s="8" t="s">
        <v>120</v>
      </c>
      <c r="C111" s="8" t="s">
        <v>440</v>
      </c>
      <c r="D111" s="8" t="s">
        <v>403</v>
      </c>
      <c r="E111" s="8" t="s">
        <v>317</v>
      </c>
      <c r="F111" s="8" t="s">
        <v>318</v>
      </c>
      <c r="G111" s="8" t="s">
        <v>349</v>
      </c>
      <c r="H111" s="58" t="n">
        <v>498</v>
      </c>
      <c r="I111" s="59" t="n">
        <v>0.001</v>
      </c>
      <c r="J111" s="40" t="n">
        <f aca="false">IF(E111="Our oils (WB)",Assumptions!$B$5,Assumptions!$B$6)</f>
        <v>1</v>
      </c>
      <c r="K111" s="42" t="n">
        <f aca="false">H111*I111*J111</f>
        <v>0.498</v>
      </c>
      <c r="L111" s="41" t="n">
        <f aca="false">I111*Assumptions!$B$9*3.78541*Assumptions!$B$10*1000</f>
        <v>18.92705</v>
      </c>
      <c r="M111" s="34"/>
      <c r="N111" s="60" t="s">
        <v>285</v>
      </c>
    </row>
    <row r="112" customFormat="false" ht="23.85" hidden="false" customHeight="false" outlineLevel="0" collapsed="false">
      <c r="A112" s="8" t="s">
        <v>117</v>
      </c>
      <c r="B112" s="8" t="s">
        <v>120</v>
      </c>
      <c r="C112" s="8" t="s">
        <v>460</v>
      </c>
      <c r="D112" s="8" t="s">
        <v>358</v>
      </c>
      <c r="E112" s="8" t="s">
        <v>317</v>
      </c>
      <c r="F112" s="8" t="s">
        <v>331</v>
      </c>
      <c r="G112" s="8" t="s">
        <v>359</v>
      </c>
      <c r="H112" s="58" t="n">
        <v>61</v>
      </c>
      <c r="I112" s="59" t="n">
        <v>0.01</v>
      </c>
      <c r="J112" s="40" t="n">
        <f aca="false">IF(E112="Our oils (WB)",Assumptions!$B$5,Assumptions!$B$6)</f>
        <v>1</v>
      </c>
      <c r="K112" s="42" t="n">
        <f aca="false">H112*I112*J112</f>
        <v>0.61</v>
      </c>
      <c r="L112" s="41" t="n">
        <f aca="false">I112*Assumptions!$B$9*3.78541*Assumptions!$B$10*1000</f>
        <v>189.2705</v>
      </c>
      <c r="M112" s="34"/>
      <c r="N112" s="60" t="s">
        <v>285</v>
      </c>
    </row>
    <row r="113" customFormat="false" ht="23.85" hidden="false" customHeight="false" outlineLevel="0" collapsed="false">
      <c r="A113" s="8" t="s">
        <v>117</v>
      </c>
      <c r="B113" s="8" t="s">
        <v>120</v>
      </c>
      <c r="C113" s="8" t="s">
        <v>409</v>
      </c>
      <c r="D113" s="8" t="s">
        <v>409</v>
      </c>
      <c r="E113" s="8" t="s">
        <v>317</v>
      </c>
      <c r="F113" s="8" t="s">
        <v>331</v>
      </c>
      <c r="G113" s="8" t="s">
        <v>410</v>
      </c>
      <c r="H113" s="58" t="n">
        <v>56.25</v>
      </c>
      <c r="I113" s="59" t="n">
        <v>0.005</v>
      </c>
      <c r="J113" s="40" t="n">
        <f aca="false">IF(E113="Our oils (WB)",Assumptions!$B$5,Assumptions!$B$6)</f>
        <v>1</v>
      </c>
      <c r="K113" s="42" t="n">
        <f aca="false">H113*I113*J113</f>
        <v>0.28125</v>
      </c>
      <c r="L113" s="41" t="n">
        <f aca="false">I113*Assumptions!$B$9*3.78541*Assumptions!$B$10*1000</f>
        <v>94.63525</v>
      </c>
      <c r="M113" s="34"/>
      <c r="N113" s="60" t="s">
        <v>285</v>
      </c>
    </row>
    <row r="114" customFormat="false" ht="22.35" hidden="false" customHeight="false" outlineLevel="0" collapsed="false">
      <c r="A114" s="22" t="s">
        <v>461</v>
      </c>
      <c r="B114" s="22" t="s">
        <v>120</v>
      </c>
      <c r="C114" s="22" t="s">
        <v>337</v>
      </c>
      <c r="D114" s="21" t="s">
        <v>217</v>
      </c>
      <c r="E114" s="22" t="s">
        <v>338</v>
      </c>
      <c r="F114" s="22" t="s">
        <v>462</v>
      </c>
      <c r="G114" s="22" t="s">
        <v>373</v>
      </c>
      <c r="H114" s="61" t="n">
        <f aca="false">138/18.925/Assumptions!$B$10</f>
        <v>7.29194187582563</v>
      </c>
      <c r="I114" s="62" t="n">
        <f aca="false">1-SUM(I106:I113)</f>
        <v>0.8615</v>
      </c>
      <c r="J114" s="63" t="n">
        <v>1</v>
      </c>
      <c r="K114" s="61" t="n">
        <f aca="false">H114*I114</f>
        <v>6.28200792602378</v>
      </c>
      <c r="L114" s="64" t="n">
        <f aca="false">I114*Assumptions!$B$9*3.78541*Assumptions!$B$10*1000</f>
        <v>16305.653575</v>
      </c>
      <c r="M114" s="65" t="s">
        <v>341</v>
      </c>
      <c r="N114" s="66" t="s">
        <v>285</v>
      </c>
    </row>
    <row r="116" customFormat="false" ht="15" hidden="false" customHeight="false" outlineLevel="0" collapsed="false">
      <c r="A116" s="55" t="s">
        <v>463</v>
      </c>
      <c r="B116" s="56" t="s">
        <v>464</v>
      </c>
      <c r="C116" s="44"/>
      <c r="D116" s="44"/>
      <c r="E116" s="44"/>
      <c r="F116" s="44"/>
      <c r="G116" s="44"/>
      <c r="H116" s="44"/>
      <c r="I116" s="44"/>
      <c r="J116" s="44"/>
      <c r="K116" s="44"/>
      <c r="L116" s="44"/>
      <c r="M116" s="44"/>
      <c r="N116" s="44"/>
    </row>
    <row r="118" customFormat="false" ht="15" hidden="false" customHeight="false" outlineLevel="0" collapsed="false">
      <c r="A118" s="55" t="s">
        <v>465</v>
      </c>
      <c r="B118" s="56" t="s">
        <v>466</v>
      </c>
      <c r="C118" s="44"/>
      <c r="D118" s="44"/>
      <c r="E118" s="44"/>
      <c r="F118" s="44"/>
      <c r="G118" s="44"/>
      <c r="H118" s="44"/>
      <c r="I118" s="44"/>
      <c r="J118" s="44"/>
      <c r="K118" s="44"/>
      <c r="L118" s="44"/>
      <c r="M118" s="44"/>
      <c r="N118" s="44"/>
    </row>
    <row r="119" customFormat="false" ht="15" hidden="false" customHeight="false" outlineLevel="0" collapsed="false">
      <c r="A119" s="8" t="s">
        <v>133</v>
      </c>
      <c r="B119" s="8" t="s">
        <v>135</v>
      </c>
      <c r="C119" s="8" t="s">
        <v>467</v>
      </c>
      <c r="D119" s="8" t="s">
        <v>385</v>
      </c>
      <c r="E119" s="8" t="s">
        <v>317</v>
      </c>
      <c r="F119" s="8" t="s">
        <v>318</v>
      </c>
      <c r="G119" s="8" t="s">
        <v>386</v>
      </c>
      <c r="H119" s="58" t="n">
        <v>44.96</v>
      </c>
      <c r="I119" s="59" t="n">
        <v>0.02</v>
      </c>
      <c r="J119" s="40" t="n">
        <f aca="false">IF(E119="Our oils (WB)",Assumptions!$B$5,Assumptions!$B$6)</f>
        <v>1</v>
      </c>
      <c r="K119" s="42" t="n">
        <f aca="false">H119*I119*J119</f>
        <v>0.8992</v>
      </c>
      <c r="L119" s="41" t="n">
        <f aca="false">I119*Assumptions!$B$9*3.78541*Assumptions!$B$10*1000</f>
        <v>378.541</v>
      </c>
      <c r="M119" s="34"/>
      <c r="N119" s="60" t="s">
        <v>285</v>
      </c>
    </row>
    <row r="120" customFormat="false" ht="15" hidden="false" customHeight="false" outlineLevel="0" collapsed="false">
      <c r="A120" s="8" t="s">
        <v>133</v>
      </c>
      <c r="B120" s="8" t="s">
        <v>135</v>
      </c>
      <c r="C120" s="8" t="s">
        <v>403</v>
      </c>
      <c r="D120" s="8" t="s">
        <v>348</v>
      </c>
      <c r="E120" s="8" t="s">
        <v>317</v>
      </c>
      <c r="F120" s="8" t="s">
        <v>318</v>
      </c>
      <c r="G120" s="8" t="s">
        <v>349</v>
      </c>
      <c r="H120" s="58" t="n">
        <v>498</v>
      </c>
      <c r="I120" s="59" t="n">
        <v>0.002</v>
      </c>
      <c r="J120" s="40" t="n">
        <f aca="false">IF(E120="Our oils (WB)",Assumptions!$B$5,Assumptions!$B$6)</f>
        <v>1</v>
      </c>
      <c r="K120" s="42" t="n">
        <f aca="false">H120*I120*J120</f>
        <v>0.996</v>
      </c>
      <c r="L120" s="41" t="n">
        <f aca="false">I120*Assumptions!$B$9*3.78541*Assumptions!$B$10*1000</f>
        <v>37.8541</v>
      </c>
      <c r="M120" s="34"/>
      <c r="N120" s="60" t="s">
        <v>285</v>
      </c>
    </row>
    <row r="121" customFormat="false" ht="15" hidden="false" customHeight="false" outlineLevel="0" collapsed="false">
      <c r="A121" s="8" t="s">
        <v>133</v>
      </c>
      <c r="B121" s="8" t="s">
        <v>135</v>
      </c>
      <c r="C121" s="8" t="s">
        <v>394</v>
      </c>
      <c r="D121" s="8" t="s">
        <v>395</v>
      </c>
      <c r="E121" s="57" t="s">
        <v>282</v>
      </c>
      <c r="F121" s="8" t="s">
        <v>283</v>
      </c>
      <c r="G121" s="8" t="s">
        <v>284</v>
      </c>
      <c r="H121" s="58" t="n">
        <v>35.27</v>
      </c>
      <c r="I121" s="59" t="n">
        <v>0.005</v>
      </c>
      <c r="J121" s="40" t="n">
        <f aca="false">IF(E121="Our oils (WB)",Assumptions!$B$5,Assumptions!$B$6)</f>
        <v>1</v>
      </c>
      <c r="K121" s="42" t="n">
        <f aca="false">H121*I121*J121</f>
        <v>0.17635</v>
      </c>
      <c r="L121" s="41" t="n">
        <f aca="false">I121*Assumptions!$B$9*3.78541*Assumptions!$B$10*1000</f>
        <v>94.63525</v>
      </c>
      <c r="M121" s="34" t="s">
        <v>352</v>
      </c>
      <c r="N121" s="60" t="s">
        <v>285</v>
      </c>
    </row>
    <row r="122" customFormat="false" ht="15" hidden="false" customHeight="false" outlineLevel="0" collapsed="false">
      <c r="A122" s="8" t="s">
        <v>133</v>
      </c>
      <c r="B122" s="8" t="s">
        <v>135</v>
      </c>
      <c r="C122" s="8" t="s">
        <v>468</v>
      </c>
      <c r="D122" s="8" t="s">
        <v>469</v>
      </c>
      <c r="E122" s="57" t="s">
        <v>282</v>
      </c>
      <c r="F122" s="8" t="s">
        <v>288</v>
      </c>
      <c r="G122" s="8" t="s">
        <v>284</v>
      </c>
      <c r="H122" s="58" t="n">
        <v>91.09</v>
      </c>
      <c r="I122" s="59" t="n">
        <v>0.005</v>
      </c>
      <c r="J122" s="40" t="n">
        <f aca="false">IF(E122="Our oils (WB)",Assumptions!$B$5,Assumptions!$B$6)</f>
        <v>1</v>
      </c>
      <c r="K122" s="42" t="n">
        <f aca="false">H122*I122*J122</f>
        <v>0.45545</v>
      </c>
      <c r="L122" s="41" t="n">
        <f aca="false">I122*Assumptions!$B$9*3.78541*Assumptions!$B$10*1000</f>
        <v>94.63525</v>
      </c>
      <c r="M122" s="34" t="s">
        <v>470</v>
      </c>
      <c r="N122" s="60" t="s">
        <v>285</v>
      </c>
    </row>
    <row r="123" customFormat="false" ht="22.35" hidden="false" customHeight="false" outlineLevel="0" collapsed="false">
      <c r="A123" s="22" t="s">
        <v>471</v>
      </c>
      <c r="B123" s="22" t="s">
        <v>135</v>
      </c>
      <c r="C123" s="22" t="s">
        <v>337</v>
      </c>
      <c r="D123" s="21" t="s">
        <v>221</v>
      </c>
      <c r="E123" s="22" t="s">
        <v>338</v>
      </c>
      <c r="F123" s="22" t="s">
        <v>339</v>
      </c>
      <c r="G123" s="22" t="s">
        <v>391</v>
      </c>
      <c r="H123" s="61" t="n">
        <f aca="false">167.5/18.927/Assumptions!$B$10</f>
        <v>8.84979130342896</v>
      </c>
      <c r="I123" s="62" t="n">
        <f aca="false">1-SUM(I119:I122)</f>
        <v>0.968</v>
      </c>
      <c r="J123" s="63" t="n">
        <v>1</v>
      </c>
      <c r="K123" s="61" t="n">
        <f aca="false">H123*I123</f>
        <v>8.56659798171924</v>
      </c>
      <c r="L123" s="64" t="n">
        <f aca="false">I123*Assumptions!$B$9*3.78541*Assumptions!$B$10*1000</f>
        <v>18321.3844</v>
      </c>
      <c r="M123" s="65" t="s">
        <v>341</v>
      </c>
      <c r="N123" s="66" t="s">
        <v>285</v>
      </c>
    </row>
    <row r="125" customFormat="false" ht="15" hidden="false" customHeight="false" outlineLevel="0" collapsed="false">
      <c r="A125" s="55" t="s">
        <v>472</v>
      </c>
      <c r="B125" s="56" t="s">
        <v>473</v>
      </c>
      <c r="C125" s="44"/>
      <c r="D125" s="44"/>
      <c r="E125" s="44"/>
      <c r="F125" s="44"/>
      <c r="G125" s="44"/>
      <c r="H125" s="44"/>
      <c r="I125" s="44"/>
      <c r="J125" s="44"/>
      <c r="K125" s="44"/>
      <c r="L125" s="44"/>
      <c r="M125" s="44"/>
      <c r="N125" s="44"/>
    </row>
    <row r="126" customFormat="false" ht="23.85" hidden="false" customHeight="false" outlineLevel="0" collapsed="false">
      <c r="A126" s="8" t="s">
        <v>139</v>
      </c>
      <c r="B126" s="8" t="s">
        <v>141</v>
      </c>
      <c r="C126" s="8" t="s">
        <v>323</v>
      </c>
      <c r="D126" s="8" t="s">
        <v>323</v>
      </c>
      <c r="E126" s="8" t="s">
        <v>317</v>
      </c>
      <c r="F126" s="8" t="s">
        <v>318</v>
      </c>
      <c r="G126" s="8" t="s">
        <v>325</v>
      </c>
      <c r="H126" s="58" t="n">
        <v>399.95</v>
      </c>
      <c r="I126" s="59" t="n">
        <v>0.01</v>
      </c>
      <c r="J126" s="40" t="n">
        <f aca="false">IF(E126="Our oils (WB)",Assumptions!$B$5,Assumptions!$B$6)</f>
        <v>1</v>
      </c>
      <c r="K126" s="42" t="n">
        <f aca="false">H126*I126*J126</f>
        <v>3.9995</v>
      </c>
      <c r="L126" s="41" t="n">
        <f aca="false">I126*Assumptions!$B$9*3.78541*Assumptions!$B$10*1000</f>
        <v>189.2705</v>
      </c>
      <c r="M126" s="34"/>
      <c r="N126" s="60" t="s">
        <v>285</v>
      </c>
    </row>
    <row r="127" customFormat="false" ht="23.85" hidden="false" customHeight="false" outlineLevel="0" collapsed="false">
      <c r="A127" s="8" t="s">
        <v>139</v>
      </c>
      <c r="B127" s="8" t="s">
        <v>141</v>
      </c>
      <c r="C127" s="8" t="s">
        <v>474</v>
      </c>
      <c r="D127" s="8" t="s">
        <v>345</v>
      </c>
      <c r="E127" s="8" t="s">
        <v>317</v>
      </c>
      <c r="F127" s="8" t="s">
        <v>318</v>
      </c>
      <c r="G127" s="8" t="s">
        <v>328</v>
      </c>
      <c r="H127" s="58" t="n">
        <v>667.19</v>
      </c>
      <c r="I127" s="59" t="n">
        <v>0.03</v>
      </c>
      <c r="J127" s="40" t="n">
        <f aca="false">IF(E127="Our oils (WB)",Assumptions!$B$5,Assumptions!$B$6)</f>
        <v>1</v>
      </c>
      <c r="K127" s="42" t="n">
        <f aca="false">H127*I127*J127</f>
        <v>20.0157</v>
      </c>
      <c r="L127" s="41" t="n">
        <f aca="false">I127*Assumptions!$B$9*3.78541*Assumptions!$B$10*1000</f>
        <v>567.8115</v>
      </c>
      <c r="M127" s="34"/>
      <c r="N127" s="60" t="s">
        <v>285</v>
      </c>
    </row>
    <row r="128" customFormat="false" ht="23.85" hidden="false" customHeight="false" outlineLevel="0" collapsed="false">
      <c r="A128" s="8" t="s">
        <v>139</v>
      </c>
      <c r="B128" s="8" t="s">
        <v>141</v>
      </c>
      <c r="C128" s="8" t="s">
        <v>329</v>
      </c>
      <c r="D128" s="8" t="s">
        <v>475</v>
      </c>
      <c r="E128" s="8" t="s">
        <v>317</v>
      </c>
      <c r="F128" s="8" t="s">
        <v>331</v>
      </c>
      <c r="G128" s="8" t="s">
        <v>332</v>
      </c>
      <c r="H128" s="58" t="n">
        <v>70</v>
      </c>
      <c r="I128" s="59" t="n">
        <v>0.005</v>
      </c>
      <c r="J128" s="40" t="n">
        <f aca="false">IF(E128="Our oils (WB)",Assumptions!$B$5,Assumptions!$B$6)</f>
        <v>1</v>
      </c>
      <c r="K128" s="42" t="n">
        <f aca="false">H128*I128*J128</f>
        <v>0.35</v>
      </c>
      <c r="L128" s="41" t="n">
        <f aca="false">I128*Assumptions!$B$9*3.78541*Assumptions!$B$10*1000</f>
        <v>94.63525</v>
      </c>
      <c r="M128" s="34"/>
      <c r="N128" s="60" t="s">
        <v>285</v>
      </c>
    </row>
    <row r="129" customFormat="false" ht="15" hidden="false" customHeight="false" outlineLevel="0" collapsed="false">
      <c r="A129" s="8" t="s">
        <v>139</v>
      </c>
      <c r="B129" s="8" t="s">
        <v>141</v>
      </c>
      <c r="C129" s="8" t="s">
        <v>476</v>
      </c>
      <c r="D129" s="8" t="s">
        <v>334</v>
      </c>
      <c r="E129" s="8" t="s">
        <v>317</v>
      </c>
      <c r="F129" s="8" t="s">
        <v>318</v>
      </c>
      <c r="G129" s="8" t="s">
        <v>335</v>
      </c>
      <c r="H129" s="58" t="n">
        <v>48.5</v>
      </c>
      <c r="I129" s="59" t="n">
        <v>0.005</v>
      </c>
      <c r="J129" s="40" t="n">
        <f aca="false">IF(E129="Our oils (WB)",Assumptions!$B$5,Assumptions!$B$6)</f>
        <v>1</v>
      </c>
      <c r="K129" s="42" t="n">
        <f aca="false">H129*I129*J129</f>
        <v>0.2425</v>
      </c>
      <c r="L129" s="41" t="n">
        <f aca="false">I129*Assumptions!$B$9*3.78541*Assumptions!$B$10*1000</f>
        <v>94.63525</v>
      </c>
      <c r="M129" s="34"/>
      <c r="N129" s="60" t="s">
        <v>285</v>
      </c>
    </row>
    <row r="130" customFormat="false" ht="23.85" hidden="false" customHeight="false" outlineLevel="0" collapsed="false">
      <c r="A130" s="22" t="s">
        <v>477</v>
      </c>
      <c r="B130" s="22" t="s">
        <v>141</v>
      </c>
      <c r="C130" s="22" t="s">
        <v>337</v>
      </c>
      <c r="D130" s="21" t="s">
        <v>221</v>
      </c>
      <c r="E130" s="22" t="s">
        <v>338</v>
      </c>
      <c r="F130" s="22" t="s">
        <v>377</v>
      </c>
      <c r="G130" s="22" t="s">
        <v>391</v>
      </c>
      <c r="H130" s="61" t="n">
        <f aca="false">167.5/18.927/Assumptions!$B$10</f>
        <v>8.84979130342896</v>
      </c>
      <c r="I130" s="62" t="n">
        <f aca="false">1-SUM(I126:I129)</f>
        <v>0.95</v>
      </c>
      <c r="J130" s="63" t="n">
        <v>1</v>
      </c>
      <c r="K130" s="61" t="n">
        <f aca="false">H130*I130</f>
        <v>8.40730173825751</v>
      </c>
      <c r="L130" s="64" t="n">
        <f aca="false">I130*Assumptions!$B$9*3.78541*Assumptions!$B$10*1000</f>
        <v>17980.6975</v>
      </c>
      <c r="M130" s="65" t="s">
        <v>341</v>
      </c>
      <c r="N130" s="66" t="s">
        <v>285</v>
      </c>
    </row>
    <row r="132" customFormat="false" ht="15" hidden="false" customHeight="false" outlineLevel="0" collapsed="false">
      <c r="A132" s="55" t="s">
        <v>478</v>
      </c>
      <c r="B132" s="56" t="s">
        <v>479</v>
      </c>
      <c r="C132" s="44"/>
      <c r="D132" s="44"/>
      <c r="E132" s="44"/>
      <c r="F132" s="44"/>
      <c r="G132" s="44"/>
      <c r="H132" s="44"/>
      <c r="I132" s="44"/>
      <c r="J132" s="44"/>
      <c r="K132" s="44"/>
      <c r="L132" s="44"/>
      <c r="M132" s="44"/>
      <c r="N132" s="44"/>
    </row>
    <row r="133" customFormat="false" ht="23.85" hidden="false" customHeight="false" outlineLevel="0" collapsed="false">
      <c r="A133" s="8" t="s">
        <v>144</v>
      </c>
      <c r="B133" s="8" t="s">
        <v>146</v>
      </c>
      <c r="C133" s="8" t="s">
        <v>480</v>
      </c>
      <c r="D133" s="8" t="s">
        <v>159</v>
      </c>
      <c r="E133" s="8" t="s">
        <v>317</v>
      </c>
      <c r="F133" s="8" t="s">
        <v>318</v>
      </c>
      <c r="G133" s="8" t="s">
        <v>481</v>
      </c>
      <c r="H133" s="58" t="n">
        <v>769.5</v>
      </c>
      <c r="I133" s="59" t="n">
        <v>0.01</v>
      </c>
      <c r="J133" s="40" t="n">
        <f aca="false">IF(E133="Our oils (WB)",Assumptions!$B$5,Assumptions!$B$6)</f>
        <v>1</v>
      </c>
      <c r="K133" s="42" t="n">
        <f aca="false">H133*I133*J133</f>
        <v>7.695</v>
      </c>
      <c r="L133" s="41" t="n">
        <f aca="false">I133*Assumptions!$B$9*3.78541*Assumptions!$B$10*1000</f>
        <v>189.2705</v>
      </c>
      <c r="M133" s="34" t="s">
        <v>482</v>
      </c>
      <c r="N133" s="60" t="s">
        <v>285</v>
      </c>
    </row>
    <row r="134" customFormat="false" ht="15" hidden="false" customHeight="false" outlineLevel="0" collapsed="false">
      <c r="A134" s="8" t="s">
        <v>144</v>
      </c>
      <c r="B134" s="8" t="s">
        <v>146</v>
      </c>
      <c r="C134" s="8" t="s">
        <v>483</v>
      </c>
      <c r="D134" s="8" t="s">
        <v>484</v>
      </c>
      <c r="E134" s="57" t="s">
        <v>282</v>
      </c>
      <c r="F134" s="8" t="s">
        <v>283</v>
      </c>
      <c r="G134" s="8" t="s">
        <v>284</v>
      </c>
      <c r="H134" s="58" t="n">
        <v>31.04</v>
      </c>
      <c r="I134" s="59" t="n">
        <v>0.005</v>
      </c>
      <c r="J134" s="40" t="n">
        <f aca="false">IF(E134="Our oils (WB)",Assumptions!$B$5,Assumptions!$B$6)</f>
        <v>1</v>
      </c>
      <c r="K134" s="42" t="n">
        <f aca="false">H134*I134*J134</f>
        <v>0.1552</v>
      </c>
      <c r="L134" s="41" t="n">
        <f aca="false">I134*Assumptions!$B$9*3.78541*Assumptions!$B$10*1000</f>
        <v>94.63525</v>
      </c>
      <c r="M134" s="34" t="s">
        <v>352</v>
      </c>
      <c r="N134" s="60" t="s">
        <v>285</v>
      </c>
    </row>
    <row r="135" customFormat="false" ht="15" hidden="false" customHeight="false" outlineLevel="0" collapsed="false">
      <c r="A135" s="8" t="s">
        <v>144</v>
      </c>
      <c r="B135" s="8" t="s">
        <v>146</v>
      </c>
      <c r="C135" s="8" t="s">
        <v>485</v>
      </c>
      <c r="D135" s="8" t="s">
        <v>294</v>
      </c>
      <c r="E135" s="57" t="s">
        <v>282</v>
      </c>
      <c r="F135" s="8" t="s">
        <v>283</v>
      </c>
      <c r="G135" s="8" t="s">
        <v>284</v>
      </c>
      <c r="H135" s="58" t="n">
        <v>64.99</v>
      </c>
      <c r="I135" s="59" t="n">
        <v>0.005</v>
      </c>
      <c r="J135" s="40" t="n">
        <f aca="false">IF(E135="Our oils (WB)",Assumptions!$B$5,Assumptions!$B$6)</f>
        <v>1</v>
      </c>
      <c r="K135" s="42" t="n">
        <f aca="false">H135*I135*J135</f>
        <v>0.32495</v>
      </c>
      <c r="L135" s="41" t="n">
        <f aca="false">I135*Assumptions!$B$9*3.78541*Assumptions!$B$10*1000</f>
        <v>94.63525</v>
      </c>
      <c r="M135" s="34" t="s">
        <v>352</v>
      </c>
      <c r="N135" s="60" t="s">
        <v>285</v>
      </c>
    </row>
    <row r="136" customFormat="false" ht="15" hidden="false" customHeight="false" outlineLevel="0" collapsed="false">
      <c r="A136" s="8" t="s">
        <v>144</v>
      </c>
      <c r="B136" s="8" t="s">
        <v>146</v>
      </c>
      <c r="C136" s="8" t="s">
        <v>486</v>
      </c>
      <c r="D136" s="8" t="s">
        <v>287</v>
      </c>
      <c r="E136" s="57" t="s">
        <v>282</v>
      </c>
      <c r="F136" s="8" t="s">
        <v>283</v>
      </c>
      <c r="G136" s="8" t="s">
        <v>284</v>
      </c>
      <c r="H136" s="58" t="n">
        <v>105.29</v>
      </c>
      <c r="I136" s="59" t="n">
        <v>0.005</v>
      </c>
      <c r="J136" s="40" t="n">
        <f aca="false">IF(E136="Our oils (WB)",Assumptions!$B$5,Assumptions!$B$6)</f>
        <v>1</v>
      </c>
      <c r="K136" s="42" t="n">
        <f aca="false">H136*I136*J136</f>
        <v>0.52645</v>
      </c>
      <c r="L136" s="41" t="n">
        <f aca="false">I136*Assumptions!$B$9*3.78541*Assumptions!$B$10*1000</f>
        <v>94.63525</v>
      </c>
      <c r="M136" s="34" t="s">
        <v>352</v>
      </c>
      <c r="N136" s="60" t="s">
        <v>285</v>
      </c>
    </row>
    <row r="137" customFormat="false" ht="15" hidden="false" customHeight="false" outlineLevel="0" collapsed="false">
      <c r="A137" s="8" t="s">
        <v>144</v>
      </c>
      <c r="B137" s="8" t="s">
        <v>146</v>
      </c>
      <c r="C137" s="8" t="s">
        <v>487</v>
      </c>
      <c r="D137" s="8" t="s">
        <v>488</v>
      </c>
      <c r="E137" s="8" t="s">
        <v>317</v>
      </c>
      <c r="F137" s="8" t="s">
        <v>318</v>
      </c>
      <c r="G137" s="8" t="s">
        <v>489</v>
      </c>
      <c r="H137" s="58" t="n">
        <v>72</v>
      </c>
      <c r="I137" s="59" t="n">
        <v>0.005</v>
      </c>
      <c r="J137" s="40" t="n">
        <f aca="false">IF(E137="Our oils (WB)",Assumptions!$B$5,Assumptions!$B$6)</f>
        <v>1</v>
      </c>
      <c r="K137" s="42" t="n">
        <f aca="false">H137*I137*J137</f>
        <v>0.36</v>
      </c>
      <c r="L137" s="41" t="n">
        <f aca="false">I137*Assumptions!$B$9*3.78541*Assumptions!$B$10*1000</f>
        <v>94.63525</v>
      </c>
      <c r="M137" s="34" t="s">
        <v>346</v>
      </c>
      <c r="N137" s="60" t="s">
        <v>285</v>
      </c>
    </row>
    <row r="138" customFormat="false" ht="23.85" hidden="false" customHeight="false" outlineLevel="0" collapsed="false">
      <c r="A138" s="22" t="s">
        <v>490</v>
      </c>
      <c r="B138" s="22" t="s">
        <v>146</v>
      </c>
      <c r="C138" s="22" t="s">
        <v>337</v>
      </c>
      <c r="D138" s="21" t="s">
        <v>235</v>
      </c>
      <c r="E138" s="22" t="s">
        <v>338</v>
      </c>
      <c r="F138" s="22" t="s">
        <v>339</v>
      </c>
      <c r="G138" s="22" t="s">
        <v>491</v>
      </c>
      <c r="H138" s="61" t="n">
        <f aca="false">207.5/18.144/Assumptions!$B$10</f>
        <v>11.4362874779541</v>
      </c>
      <c r="I138" s="62" t="n">
        <f aca="false">1-SUM(I133:I137)</f>
        <v>0.97</v>
      </c>
      <c r="J138" s="63" t="n">
        <v>1</v>
      </c>
      <c r="K138" s="61" t="n">
        <f aca="false">H138*I138</f>
        <v>11.0931988536155</v>
      </c>
      <c r="L138" s="64" t="n">
        <f aca="false">I138*Assumptions!$B$9*3.78541*Assumptions!$B$10*1000</f>
        <v>18359.2385</v>
      </c>
      <c r="M138" s="65" t="s">
        <v>341</v>
      </c>
      <c r="N138" s="66" t="s">
        <v>285</v>
      </c>
    </row>
    <row r="140" customFormat="false" ht="15" hidden="false" customHeight="false" outlineLevel="0" collapsed="false">
      <c r="A140" s="55" t="s">
        <v>492</v>
      </c>
      <c r="B140" s="56" t="s">
        <v>493</v>
      </c>
      <c r="C140" s="44"/>
      <c r="D140" s="44"/>
      <c r="E140" s="44"/>
      <c r="F140" s="44"/>
      <c r="G140" s="44"/>
      <c r="H140" s="44"/>
      <c r="I140" s="44"/>
      <c r="J140" s="44"/>
      <c r="K140" s="44"/>
      <c r="L140" s="44"/>
      <c r="M140" s="44"/>
      <c r="N140" s="44"/>
    </row>
    <row r="141" customFormat="false" ht="23.85" hidden="false" customHeight="false" outlineLevel="0" collapsed="false">
      <c r="A141" s="8" t="s">
        <v>151</v>
      </c>
      <c r="B141" s="8" t="s">
        <v>152</v>
      </c>
      <c r="C141" s="8" t="s">
        <v>467</v>
      </c>
      <c r="D141" s="8" t="s">
        <v>385</v>
      </c>
      <c r="E141" s="8" t="s">
        <v>317</v>
      </c>
      <c r="F141" s="8" t="s">
        <v>318</v>
      </c>
      <c r="G141" s="8" t="s">
        <v>386</v>
      </c>
      <c r="H141" s="58" t="n">
        <v>44.96</v>
      </c>
      <c r="I141" s="59" t="n">
        <v>0.02</v>
      </c>
      <c r="J141" s="40" t="n">
        <f aca="false">IF(E141="Our oils (WB)",Assumptions!$B$5,Assumptions!$B$6)</f>
        <v>1</v>
      </c>
      <c r="K141" s="42" t="n">
        <f aca="false">H141*I141*J141</f>
        <v>0.8992</v>
      </c>
      <c r="L141" s="41" t="n">
        <f aca="false">I141*Assumptions!$B$9*3.78541*Assumptions!$B$10*1000</f>
        <v>378.541</v>
      </c>
      <c r="M141" s="34"/>
      <c r="N141" s="60" t="s">
        <v>285</v>
      </c>
    </row>
    <row r="142" customFormat="false" ht="23.85" hidden="false" customHeight="false" outlineLevel="0" collapsed="false">
      <c r="A142" s="8" t="s">
        <v>151</v>
      </c>
      <c r="B142" s="8" t="s">
        <v>152</v>
      </c>
      <c r="C142" s="8" t="s">
        <v>494</v>
      </c>
      <c r="D142" s="8" t="s">
        <v>488</v>
      </c>
      <c r="E142" s="8" t="s">
        <v>317</v>
      </c>
      <c r="F142" s="8" t="s">
        <v>318</v>
      </c>
      <c r="G142" s="8" t="s">
        <v>489</v>
      </c>
      <c r="H142" s="58" t="n">
        <v>72</v>
      </c>
      <c r="I142" s="59" t="n">
        <v>0.005</v>
      </c>
      <c r="J142" s="40" t="n">
        <f aca="false">IF(E142="Our oils (WB)",Assumptions!$B$5,Assumptions!$B$6)</f>
        <v>1</v>
      </c>
      <c r="K142" s="42" t="n">
        <f aca="false">H142*I142*J142</f>
        <v>0.36</v>
      </c>
      <c r="L142" s="41" t="n">
        <f aca="false">I142*Assumptions!$B$9*3.78541*Assumptions!$B$10*1000</f>
        <v>94.63525</v>
      </c>
      <c r="M142" s="34" t="s">
        <v>346</v>
      </c>
      <c r="N142" s="60" t="s">
        <v>285</v>
      </c>
    </row>
    <row r="143" customFormat="false" ht="23.85" hidden="false" customHeight="false" outlineLevel="0" collapsed="false">
      <c r="A143" s="8" t="s">
        <v>151</v>
      </c>
      <c r="B143" s="8" t="s">
        <v>152</v>
      </c>
      <c r="C143" s="8" t="s">
        <v>495</v>
      </c>
      <c r="D143" s="8" t="s">
        <v>348</v>
      </c>
      <c r="E143" s="8" t="s">
        <v>317</v>
      </c>
      <c r="F143" s="8" t="s">
        <v>318</v>
      </c>
      <c r="G143" s="8" t="s">
        <v>349</v>
      </c>
      <c r="H143" s="58" t="n">
        <v>498</v>
      </c>
      <c r="I143" s="59" t="n">
        <v>0.001</v>
      </c>
      <c r="J143" s="40" t="n">
        <f aca="false">IF(E143="Our oils (WB)",Assumptions!$B$5,Assumptions!$B$6)</f>
        <v>1</v>
      </c>
      <c r="K143" s="42" t="n">
        <f aca="false">H143*I143*J143</f>
        <v>0.498</v>
      </c>
      <c r="L143" s="41" t="n">
        <f aca="false">I143*Assumptions!$B$9*3.78541*Assumptions!$B$10*1000</f>
        <v>18.92705</v>
      </c>
      <c r="M143" s="34" t="s">
        <v>346</v>
      </c>
      <c r="N143" s="60" t="s">
        <v>285</v>
      </c>
    </row>
    <row r="144" customFormat="false" ht="23.85" hidden="false" customHeight="false" outlineLevel="0" collapsed="false">
      <c r="A144" s="22" t="s">
        <v>496</v>
      </c>
      <c r="B144" s="22" t="s">
        <v>152</v>
      </c>
      <c r="C144" s="22" t="s">
        <v>337</v>
      </c>
      <c r="D144" s="21" t="s">
        <v>237</v>
      </c>
      <c r="E144" s="22" t="s">
        <v>338</v>
      </c>
      <c r="F144" s="22" t="s">
        <v>497</v>
      </c>
      <c r="G144" s="22" t="s">
        <v>498</v>
      </c>
      <c r="H144" s="61" t="n">
        <f aca="false">150.04/18.927/Assumptions!$B$10</f>
        <v>7.92729962487452</v>
      </c>
      <c r="I144" s="62" t="n">
        <f aca="false">1-SUM(I141:I143)</f>
        <v>0.974</v>
      </c>
      <c r="J144" s="63" t="n">
        <v>1</v>
      </c>
      <c r="K144" s="61" t="n">
        <f aca="false">H144*I144</f>
        <v>7.72118983462778</v>
      </c>
      <c r="L144" s="64" t="n">
        <f aca="false">I144*Assumptions!$B$9*3.78541*Assumptions!$B$10*1000</f>
        <v>18434.9467</v>
      </c>
      <c r="M144" s="65" t="s">
        <v>341</v>
      </c>
      <c r="N144" s="66" t="s">
        <v>285</v>
      </c>
    </row>
    <row r="146" customFormat="false" ht="15" hidden="false" customHeight="false" outlineLevel="0" collapsed="false">
      <c r="A146" s="55" t="s">
        <v>499</v>
      </c>
      <c r="B146" s="56" t="s">
        <v>500</v>
      </c>
      <c r="C146" s="44"/>
      <c r="D146" s="44"/>
      <c r="E146" s="44"/>
      <c r="F146" s="44"/>
      <c r="G146" s="44"/>
      <c r="H146" s="44"/>
      <c r="I146" s="44"/>
      <c r="J146" s="44"/>
      <c r="K146" s="44"/>
      <c r="L146" s="44"/>
      <c r="M146" s="44"/>
      <c r="N146" s="44"/>
    </row>
    <row r="147" customFormat="false" ht="23.85" hidden="false" customHeight="false" outlineLevel="0" collapsed="false">
      <c r="A147" s="8" t="s">
        <v>157</v>
      </c>
      <c r="B147" s="8" t="s">
        <v>158</v>
      </c>
      <c r="C147" s="8" t="s">
        <v>501</v>
      </c>
      <c r="D147" s="8" t="s">
        <v>159</v>
      </c>
      <c r="E147" s="8" t="s">
        <v>317</v>
      </c>
      <c r="F147" s="8" t="s">
        <v>318</v>
      </c>
      <c r="G147" s="8" t="s">
        <v>481</v>
      </c>
      <c r="H147" s="58" t="n">
        <v>769.5</v>
      </c>
      <c r="I147" s="59" t="n">
        <v>0.01</v>
      </c>
      <c r="J147" s="40" t="n">
        <f aca="false">IF(E147="Our oils (WB)",Assumptions!$B$5,Assumptions!$B$6)</f>
        <v>1</v>
      </c>
      <c r="K147" s="42" t="n">
        <f aca="false">H147*I147*J147</f>
        <v>7.695</v>
      </c>
      <c r="L147" s="41" t="n">
        <f aca="false">I147*Assumptions!$B$9*3.78541*Assumptions!$B$10*1000</f>
        <v>189.2705</v>
      </c>
      <c r="M147" s="34"/>
      <c r="N147" s="60" t="s">
        <v>285</v>
      </c>
    </row>
    <row r="148" customFormat="false" ht="23.85" hidden="false" customHeight="false" outlineLevel="0" collapsed="false">
      <c r="A148" s="22" t="s">
        <v>502</v>
      </c>
      <c r="B148" s="22" t="s">
        <v>158</v>
      </c>
      <c r="C148" s="22" t="s">
        <v>337</v>
      </c>
      <c r="D148" s="21" t="s">
        <v>239</v>
      </c>
      <c r="E148" s="22" t="s">
        <v>338</v>
      </c>
      <c r="F148" s="22" t="s">
        <v>339</v>
      </c>
      <c r="G148" s="22" t="s">
        <v>503</v>
      </c>
      <c r="H148" s="61" t="n">
        <f aca="false">161/3.785/Assumptions!$B$10</f>
        <v>42.5363276089828</v>
      </c>
      <c r="I148" s="62" t="n">
        <f aca="false">1-SUM(I147:I147)</f>
        <v>0.99</v>
      </c>
      <c r="J148" s="63" t="n">
        <v>1</v>
      </c>
      <c r="K148" s="61" t="n">
        <f aca="false">H148*I148</f>
        <v>42.110964332893</v>
      </c>
      <c r="L148" s="64" t="n">
        <f aca="false">I148*Assumptions!$B$9*3.78541*Assumptions!$B$10*1000</f>
        <v>18737.7795</v>
      </c>
      <c r="M148" s="65" t="s">
        <v>341</v>
      </c>
      <c r="N148" s="66" t="s">
        <v>285</v>
      </c>
    </row>
  </sheetData>
  <hyperlinks>
    <hyperlink ref="N6" r:id="rId1" display="open"/>
    <hyperlink ref="N7" r:id="rId2" display="open"/>
    <hyperlink ref="N8" r:id="rId3" display="open"/>
    <hyperlink ref="N9" r:id="rId4" display="open"/>
    <hyperlink ref="N10" r:id="rId5" display="open"/>
    <hyperlink ref="N11" r:id="rId6" display="open"/>
    <hyperlink ref="N12" r:id="rId7" display="open"/>
    <hyperlink ref="N13" r:id="rId8" display="open"/>
    <hyperlink ref="N14" r:id="rId9" display="open"/>
    <hyperlink ref="N17" r:id="rId10" display="open"/>
    <hyperlink ref="N18" r:id="rId11" display="open"/>
    <hyperlink ref="N19" r:id="rId12" display="open"/>
    <hyperlink ref="N20" r:id="rId13" display="open"/>
    <hyperlink ref="N21" r:id="rId14" display="open"/>
    <hyperlink ref="N22" r:id="rId15" display="open"/>
    <hyperlink ref="N23" r:id="rId16" display="open"/>
    <hyperlink ref="N24" r:id="rId17" display="open"/>
    <hyperlink ref="N27" r:id="rId18" display="open"/>
    <hyperlink ref="N28" r:id="rId19" display="open"/>
    <hyperlink ref="N29" r:id="rId20" display="open"/>
    <hyperlink ref="N30" r:id="rId21" display="open"/>
    <hyperlink ref="N31" r:id="rId22" display="open"/>
    <hyperlink ref="N34" r:id="rId23" display="open"/>
    <hyperlink ref="N35" r:id="rId24" display="open"/>
    <hyperlink ref="N36" r:id="rId25" display="open"/>
    <hyperlink ref="N37" r:id="rId26" display="open"/>
    <hyperlink ref="N40" r:id="rId27" display="open"/>
    <hyperlink ref="N41" r:id="rId28" display="open"/>
    <hyperlink ref="N42" r:id="rId29" display="open"/>
    <hyperlink ref="N43" r:id="rId30" display="open"/>
    <hyperlink ref="N44" r:id="rId31" display="open"/>
    <hyperlink ref="N45" r:id="rId32" display="open"/>
    <hyperlink ref="N48" r:id="rId33" display="open"/>
    <hyperlink ref="N51" r:id="rId34" display="open"/>
    <hyperlink ref="N52" r:id="rId35" display="open"/>
    <hyperlink ref="N53" r:id="rId36" display="open"/>
    <hyperlink ref="N54" r:id="rId37" display="open"/>
    <hyperlink ref="N55" r:id="rId38" display="open"/>
    <hyperlink ref="N58" r:id="rId39" display="open"/>
    <hyperlink ref="N59" r:id="rId40" display="open"/>
    <hyperlink ref="N60" r:id="rId41" display="open"/>
    <hyperlink ref="N61" r:id="rId42" display="open"/>
    <hyperlink ref="N64" r:id="rId43" display="open"/>
    <hyperlink ref="N65" r:id="rId44" display="open"/>
    <hyperlink ref="N66" r:id="rId45" display="open"/>
    <hyperlink ref="N67" r:id="rId46" display="open"/>
    <hyperlink ref="N68" r:id="rId47" display="open"/>
    <hyperlink ref="N69" r:id="rId48" display="open"/>
    <hyperlink ref="N70" r:id="rId49" display="open"/>
    <hyperlink ref="N73" r:id="rId50" display="open"/>
    <hyperlink ref="N74" r:id="rId51" display="open"/>
    <hyperlink ref="N75" r:id="rId52" display="open"/>
    <hyperlink ref="N76" r:id="rId53" display="open"/>
    <hyperlink ref="N77" r:id="rId54" display="open"/>
    <hyperlink ref="N78" r:id="rId55" display="open"/>
    <hyperlink ref="N79" r:id="rId56" display="open"/>
    <hyperlink ref="N80" r:id="rId57" display="open"/>
    <hyperlink ref="N81" r:id="rId58" display="open"/>
    <hyperlink ref="N82" r:id="rId59" display="open"/>
    <hyperlink ref="N83" r:id="rId60" display="open"/>
    <hyperlink ref="N84" r:id="rId61" display="open"/>
    <hyperlink ref="N85" r:id="rId62" display="open"/>
    <hyperlink ref="N86" r:id="rId63" display="open"/>
    <hyperlink ref="N89" r:id="rId64" display="open"/>
    <hyperlink ref="N90" r:id="rId65" display="open"/>
    <hyperlink ref="N91" r:id="rId66" display="open"/>
    <hyperlink ref="N92" r:id="rId67" display="open"/>
    <hyperlink ref="N93" r:id="rId68" display="open"/>
    <hyperlink ref="N94" r:id="rId69" display="open"/>
    <hyperlink ref="N95" r:id="rId70" display="open"/>
    <hyperlink ref="N98" r:id="rId71" display="open"/>
    <hyperlink ref="N99" r:id="rId72" display="open"/>
    <hyperlink ref="N100" r:id="rId73" display="open"/>
    <hyperlink ref="N101" r:id="rId74" display="open"/>
    <hyperlink ref="N102" r:id="rId75" display="open"/>
    <hyperlink ref="N103" r:id="rId76" display="open"/>
    <hyperlink ref="N106" r:id="rId77" display="open"/>
    <hyperlink ref="N107" r:id="rId78" display="open"/>
    <hyperlink ref="N108" r:id="rId79" display="open"/>
    <hyperlink ref="N109" r:id="rId80" display="open"/>
    <hyperlink ref="N110" r:id="rId81" display="open"/>
    <hyperlink ref="N111" r:id="rId82" display="open"/>
    <hyperlink ref="N112" r:id="rId83" display="open"/>
    <hyperlink ref="N113" r:id="rId84" display="open"/>
    <hyperlink ref="N114" r:id="rId85" display="open"/>
    <hyperlink ref="N119" r:id="rId86" display="open"/>
    <hyperlink ref="N120" r:id="rId87" display="open"/>
    <hyperlink ref="N121" r:id="rId88" display="open"/>
    <hyperlink ref="N122" r:id="rId89" display="open"/>
    <hyperlink ref="N123" r:id="rId90" display="open"/>
    <hyperlink ref="N126" r:id="rId91" display="open"/>
    <hyperlink ref="N127" r:id="rId92" display="open"/>
    <hyperlink ref="N128" r:id="rId93" display="open"/>
    <hyperlink ref="N129" r:id="rId94" display="open"/>
    <hyperlink ref="N130" r:id="rId95" display="open"/>
    <hyperlink ref="N133" r:id="rId96" display="open"/>
    <hyperlink ref="N134" r:id="rId97" display="open"/>
    <hyperlink ref="N135" r:id="rId98" display="open"/>
    <hyperlink ref="N136" r:id="rId99" display="open"/>
    <hyperlink ref="N137" r:id="rId100" display="open"/>
    <hyperlink ref="N138" r:id="rId101" display="open"/>
    <hyperlink ref="N141" r:id="rId102" display="open"/>
    <hyperlink ref="N142" r:id="rId103" display="open"/>
    <hyperlink ref="N143" r:id="rId104" display="open"/>
    <hyperlink ref="N144" r:id="rId105" display="open"/>
    <hyperlink ref="N147" r:id="rId106" display="open"/>
    <hyperlink ref="N148" r:id="rId107" display="open"/>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24"/>
    <col collapsed="false" customWidth="true" hidden="false" outlineLevel="0" max="3" min="3" style="0" width="20"/>
    <col collapsed="false" customWidth="true" hidden="false" outlineLevel="0" max="4" min="4" style="0" width="30"/>
    <col collapsed="false" customWidth="true" hidden="false" outlineLevel="0" max="5" min="5" style="0" width="8"/>
    <col collapsed="false" customWidth="true" hidden="false" outlineLevel="0" max="6" min="6" style="0" width="7"/>
    <col collapsed="false" customWidth="true" hidden="false" outlineLevel="0" max="7" min="7" style="0" width="8"/>
    <col collapsed="false" customWidth="true" hidden="false" outlineLevel="0" max="8" min="8" style="0" width="13"/>
    <col collapsed="false" customWidth="true" hidden="false" outlineLevel="0" max="10" min="9" style="0" width="9"/>
    <col collapsed="false" customWidth="true" hidden="false" outlineLevel="0" max="11" min="11" style="0" width="11"/>
    <col collapsed="false" customWidth="true" hidden="false" outlineLevel="0" max="12" min="12" style="0" width="10"/>
    <col collapsed="false" customWidth="true" hidden="false" outlineLevel="0" max="13" min="13" style="0" width="40"/>
    <col collapsed="false" customWidth="true" hidden="false" outlineLevel="0" max="14" min="14" style="0" width="8"/>
    <col collapsed="false" customWidth="true" hidden="false" outlineLevel="0" max="15" min="15" style="0" width="10"/>
    <col collapsed="false" customWidth="true" hidden="false" outlineLevel="0" max="17" min="16" style="0" width="9"/>
    <col collapsed="false" customWidth="true" hidden="false" outlineLevel="0" max="18" min="18" style="0" width="10"/>
    <col collapsed="false" customWidth="true" hidden="false" outlineLevel="0" max="19" min="19" style="0" width="8"/>
    <col collapsed="false" customWidth="true" hidden="false" outlineLevel="0" max="23" min="20" style="0" width="10"/>
    <col collapsed="false" customWidth="true" hidden="false" outlineLevel="0" max="24" min="24" style="0" width="9"/>
    <col collapsed="false" customWidth="true" hidden="false" outlineLevel="0" max="25" min="25" style="0" width="20"/>
    <col collapsed="false" customWidth="true" hidden="false" outlineLevel="0" max="26" min="26" style="0" width="12"/>
    <col collapsed="false" customWidth="true" hidden="false" outlineLevel="0" max="27" min="27" style="0" width="13"/>
    <col collapsed="false" customWidth="true" hidden="false" outlineLevel="0" max="28" min="28" style="0" width="11"/>
    <col collapsed="false" customWidth="true" hidden="false" outlineLevel="0" max="29" min="29" style="0" width="9"/>
    <col collapsed="false" customWidth="true" hidden="false" outlineLevel="0" max="30" min="30" style="0" width="10"/>
  </cols>
  <sheetData>
    <row r="1" customFormat="false" ht="22.05" hidden="false" customHeight="false" outlineLevel="0" collapsed="false">
      <c r="A1" s="1" t="s">
        <v>504</v>
      </c>
    </row>
    <row r="2" customFormat="false" ht="15" hidden="false" customHeight="false" outlineLevel="0" collapsed="false">
      <c r="A2" s="48" t="s">
        <v>505</v>
      </c>
    </row>
    <row r="4" customFormat="false" ht="42" hidden="false" customHeight="true" outlineLevel="0" collapsed="false">
      <c r="A4" s="6" t="s">
        <v>193</v>
      </c>
      <c r="B4" s="6" t="s">
        <v>8</v>
      </c>
      <c r="C4" s="6" t="s">
        <v>9</v>
      </c>
      <c r="D4" s="6" t="s">
        <v>194</v>
      </c>
      <c r="E4" s="6" t="s">
        <v>506</v>
      </c>
      <c r="F4" s="6" t="s">
        <v>203</v>
      </c>
      <c r="G4" s="6" t="s">
        <v>507</v>
      </c>
      <c r="H4" s="6" t="s">
        <v>508</v>
      </c>
      <c r="I4" s="6" t="s">
        <v>509</v>
      </c>
      <c r="J4" s="6" t="s">
        <v>510</v>
      </c>
      <c r="K4" s="6" t="s">
        <v>511</v>
      </c>
      <c r="L4" s="6" t="s">
        <v>512</v>
      </c>
      <c r="M4" s="6" t="s">
        <v>15</v>
      </c>
      <c r="N4" s="6" t="s">
        <v>513</v>
      </c>
      <c r="O4" s="6" t="s">
        <v>514</v>
      </c>
      <c r="P4" s="6" t="s">
        <v>515</v>
      </c>
      <c r="Q4" s="6" t="s">
        <v>516</v>
      </c>
      <c r="R4" s="6" t="s">
        <v>517</v>
      </c>
      <c r="S4" s="6" t="s">
        <v>518</v>
      </c>
      <c r="T4" s="6" t="s">
        <v>519</v>
      </c>
      <c r="U4" s="6" t="s">
        <v>520</v>
      </c>
      <c r="V4" s="6" t="s">
        <v>521</v>
      </c>
      <c r="W4" s="6" t="s">
        <v>20</v>
      </c>
      <c r="X4" s="6" t="s">
        <v>522</v>
      </c>
      <c r="Y4" s="6" t="s">
        <v>19</v>
      </c>
      <c r="Z4" s="6" t="s">
        <v>523</v>
      </c>
      <c r="AA4" s="6" t="s">
        <v>524</v>
      </c>
      <c r="AB4" s="6" t="s">
        <v>525</v>
      </c>
      <c r="AC4" s="6" t="s">
        <v>16</v>
      </c>
      <c r="AD4" s="6" t="s">
        <v>526</v>
      </c>
    </row>
    <row r="5" customFormat="false" ht="15" hidden="false" customHeight="false" outlineLevel="0" collapsed="false">
      <c r="A5" s="8" t="s">
        <v>24</v>
      </c>
      <c r="B5" s="8" t="s">
        <v>527</v>
      </c>
      <c r="C5" s="8" t="s">
        <v>26</v>
      </c>
      <c r="D5" s="8" t="s">
        <v>27</v>
      </c>
      <c r="E5" s="8" t="s">
        <v>528</v>
      </c>
      <c r="F5" s="8" t="n">
        <v>60</v>
      </c>
      <c r="G5" s="67" t="n">
        <f aca="false">IF(E5="Oil",Assumptions!$B$11,Assumptions!$B$10)</f>
        <v>0.91</v>
      </c>
      <c r="H5" s="8" t="s">
        <v>529</v>
      </c>
      <c r="I5" s="8" t="s">
        <v>530</v>
      </c>
      <c r="J5" s="67" t="n">
        <v>18.9271</v>
      </c>
      <c r="K5" s="58" t="n">
        <v>2739.71</v>
      </c>
      <c r="L5" s="42" t="n">
        <f aca="false">K5/J5</f>
        <v>144.750648540981</v>
      </c>
      <c r="M5" s="8" t="s">
        <v>210</v>
      </c>
      <c r="N5" s="8"/>
      <c r="O5" s="8"/>
      <c r="P5" s="8"/>
      <c r="Q5" s="68" t="n">
        <f aca="false">SUMIFS('Rebuild Recipes'!$I$5:$I$150,'Rebuild Recipes'!$A$5:$A$150,A5)</f>
        <v>1</v>
      </c>
      <c r="R5" s="42" t="n">
        <f aca="false">SUMIFS('Rebuild Recipes'!$K$5:$K$150,'Rebuild Recipes'!$A$5:$A$150,A5)</f>
        <v>66.1315</v>
      </c>
      <c r="S5" s="42" t="n">
        <f aca="false">IF(COUNTIFS('Rebuild Recipes'!$A$5:$A$150,A5)&gt;0,Assumptions!$B$12,0)</f>
        <v>1.98129132643492</v>
      </c>
      <c r="T5" s="43" t="n">
        <f aca="false">IF(H5="No base sold","n/a",IF(H5="Oil blend",R5*G5+S5,(1-Q5)*P5+R5*G5+S5))</f>
        <v>62.1609563264349</v>
      </c>
      <c r="U5" s="42" t="n">
        <f aca="false">L5*F5/1000</f>
        <v>8.68503891245886</v>
      </c>
      <c r="V5" s="43" t="n">
        <f aca="false">IF(T5="n/a","n/a",T5*F5/1000)</f>
        <v>3.7296573795861</v>
      </c>
      <c r="W5" s="43" t="n">
        <f aca="false">IF(T5="n/a","n/a",U5-V5)</f>
        <v>4.95538153287276</v>
      </c>
      <c r="X5" s="40" t="n">
        <f aca="false">IF(T5="n/a","n/a",W5/U5)</f>
        <v>0.570565265489389</v>
      </c>
      <c r="Y5" s="7" t="str">
        <f aca="false">IF(T5="n/a","Buy finished (no base)",IF(AND(Q5=0,H5="Base + add-ins"),IF(W5&gt;0.02,"Swap to the cheaper matching base (no mixing)","Buy finished"),IF(W5&gt;0.02,"Make in-house",IF(W5&lt;-0.02,"Buy finished","Break-even — buy finished"))))</f>
        <v>Make in-house</v>
      </c>
      <c r="Z5" s="37" t="n">
        <f aca="false">IF(T5="n/a","n/a",W5*1000)</f>
        <v>4955.38153287276</v>
      </c>
      <c r="AA5" s="42" t="str">
        <f aca="false">IF(P5="","n/a",L5-P5)</f>
        <v>n/a</v>
      </c>
      <c r="AB5" s="42" t="n">
        <v>613.79</v>
      </c>
      <c r="AC5" s="8" t="s">
        <v>33</v>
      </c>
      <c r="AD5" s="8" t="s">
        <v>531</v>
      </c>
    </row>
    <row r="6" customFormat="false" ht="15" hidden="false" customHeight="false" outlineLevel="0" collapsed="false">
      <c r="A6" s="8" t="s">
        <v>35</v>
      </c>
      <c r="B6" s="8" t="s">
        <v>527</v>
      </c>
      <c r="C6" s="8" t="s">
        <v>37</v>
      </c>
      <c r="D6" s="8" t="s">
        <v>38</v>
      </c>
      <c r="E6" s="8" t="s">
        <v>528</v>
      </c>
      <c r="F6" s="8" t="n">
        <v>60</v>
      </c>
      <c r="G6" s="67" t="n">
        <f aca="false">IF(E6="Oil",Assumptions!$B$11,Assumptions!$B$10)</f>
        <v>0.91</v>
      </c>
      <c r="H6" s="8" t="s">
        <v>529</v>
      </c>
      <c r="I6" s="8" t="s">
        <v>530</v>
      </c>
      <c r="J6" s="67" t="n">
        <v>18.9271</v>
      </c>
      <c r="K6" s="58" t="n">
        <v>979.68</v>
      </c>
      <c r="L6" s="42" t="n">
        <f aca="false">K6/J6</f>
        <v>51.7607029074713</v>
      </c>
      <c r="M6" s="8" t="s">
        <v>210</v>
      </c>
      <c r="N6" s="8"/>
      <c r="O6" s="8"/>
      <c r="P6" s="8"/>
      <c r="Q6" s="68" t="n">
        <f aca="false">SUMIFS('Rebuild Recipes'!$I$5:$I$150,'Rebuild Recipes'!$A$5:$A$150,A6)</f>
        <v>1</v>
      </c>
      <c r="R6" s="42" t="n">
        <f aca="false">SUMIFS('Rebuild Recipes'!$K$5:$K$150,'Rebuild Recipes'!$A$5:$A$150,A6)</f>
        <v>50.5657</v>
      </c>
      <c r="S6" s="42" t="n">
        <f aca="false">IF(COUNTIFS('Rebuild Recipes'!$A$5:$A$150,A6)&gt;0,Assumptions!$B$12,0)</f>
        <v>1.98129132643492</v>
      </c>
      <c r="T6" s="43" t="n">
        <f aca="false">IF(H6="No base sold","n/a",IF(H6="Oil blend",R6*G6+S6,(1-Q6)*P6+R6*G6+S6))</f>
        <v>47.9960783264349</v>
      </c>
      <c r="U6" s="42" t="n">
        <f aca="false">L6*F6/1000</f>
        <v>3.10564217444828</v>
      </c>
      <c r="V6" s="43" t="n">
        <f aca="false">IF(T6="n/a","n/a",T6*F6/1000)</f>
        <v>2.87976469958609</v>
      </c>
      <c r="W6" s="43" t="n">
        <f aca="false">IF(T6="n/a","n/a",U6-V6)</f>
        <v>0.225877474862183</v>
      </c>
      <c r="X6" s="40" t="n">
        <f aca="false">IF(T6="n/a","n/a",W6/U6)</f>
        <v>0.07273132646143</v>
      </c>
      <c r="Y6" s="7" t="str">
        <f aca="false">IF(T6="n/a","Buy finished (no base)",IF(AND(Q6=0,H6="Base + add-ins"),IF(W6&gt;0.02,"Swap to the cheaper matching base (no mixing)","Buy finished"),IF(W6&gt;0.02,"Make in-house",IF(W6&lt;-0.02,"Buy finished","Break-even — buy finished"))))</f>
        <v>Make in-house</v>
      </c>
      <c r="Z6" s="37" t="n">
        <f aca="false">IF(T6="n/a","n/a",W6*1000)</f>
        <v>225.877474862183</v>
      </c>
      <c r="AA6" s="42" t="str">
        <f aca="false">IF(P6="","n/a",L6-P6)</f>
        <v>n/a</v>
      </c>
      <c r="AB6" s="42" t="n">
        <v>208.44</v>
      </c>
      <c r="AC6" s="8" t="s">
        <v>33</v>
      </c>
      <c r="AD6" s="8" t="s">
        <v>531</v>
      </c>
    </row>
    <row r="7" customFormat="false" ht="15" hidden="false" customHeight="false" outlineLevel="0" collapsed="false">
      <c r="A7" s="8" t="s">
        <v>44</v>
      </c>
      <c r="B7" s="8" t="s">
        <v>532</v>
      </c>
      <c r="C7" s="8" t="s">
        <v>46</v>
      </c>
      <c r="D7" s="8" t="s">
        <v>47</v>
      </c>
      <c r="E7" s="8" t="s">
        <v>533</v>
      </c>
      <c r="F7" s="8" t="n">
        <v>60</v>
      </c>
      <c r="G7" s="67" t="n">
        <f aca="false">IF(E7="Oil",Assumptions!$B$11,Assumptions!$B$10)</f>
        <v>1</v>
      </c>
      <c r="H7" s="8" t="s">
        <v>534</v>
      </c>
      <c r="I7" s="8" t="s">
        <v>530</v>
      </c>
      <c r="J7" s="67" t="n">
        <v>18.9271</v>
      </c>
      <c r="K7" s="58" t="n">
        <v>383.5</v>
      </c>
      <c r="L7" s="42" t="n">
        <f aca="false">K7/J7</f>
        <v>20.2619524385669</v>
      </c>
      <c r="M7" s="8" t="s">
        <v>535</v>
      </c>
      <c r="N7" s="67" t="n">
        <v>18.927</v>
      </c>
      <c r="O7" s="58" t="n">
        <v>383</v>
      </c>
      <c r="P7" s="42" t="n">
        <f aca="false">O7/N7</f>
        <v>20.2356422042585</v>
      </c>
      <c r="Q7" s="68" t="n">
        <f aca="false">SUMIFS('Rebuild Recipes'!$I$5:$I$150,'Rebuild Recipes'!$A$5:$A$150,A7)</f>
        <v>0.05</v>
      </c>
      <c r="R7" s="42" t="n">
        <f aca="false">SUMIFS('Rebuild Recipes'!$K$5:$K$150,'Rebuild Recipes'!$A$5:$A$150,A7)</f>
        <v>24.6077</v>
      </c>
      <c r="S7" s="42" t="n">
        <f aca="false">IF(COUNTIFS('Rebuild Recipes'!$A$5:$A$150,A7)&gt;0,Assumptions!$B$12,0)</f>
        <v>1.98129132643492</v>
      </c>
      <c r="T7" s="43" t="n">
        <f aca="false">IF(H7="No base sold","n/a",IF(H7="Oil blend",R7*G7+S7,(1-Q7)*P7+R7*G7+S7))</f>
        <v>45.8128514204805</v>
      </c>
      <c r="U7" s="42" t="n">
        <f aca="false">L7*F7/1000</f>
        <v>1.21571714631402</v>
      </c>
      <c r="V7" s="43" t="n">
        <f aca="false">IF(T7="n/a","n/a",T7*F7/1000)</f>
        <v>2.74877108522883</v>
      </c>
      <c r="W7" s="43" t="n">
        <f aca="false">IF(T7="n/a","n/a",U7-V7)</f>
        <v>-1.53305393891481</v>
      </c>
      <c r="X7" s="40" t="n">
        <f aca="false">IF(T7="n/a","n/a",W7/U7)</f>
        <v>-1.26102847489068</v>
      </c>
      <c r="Y7" s="7" t="str">
        <f aca="false">IF(T7="n/a","Buy finished (no base)",IF(AND(Q7=0,H7="Base + add-ins"),IF(W7&gt;0.02,"Swap to the cheaper matching base (no mixing)","Buy finished"),IF(W7&gt;0.02,"Make in-house",IF(W7&lt;-0.02,"Buy finished","Break-even — buy finished"))))</f>
        <v>Buy finished</v>
      </c>
      <c r="Z7" s="37" t="n">
        <f aca="false">IF(T7="n/a","n/a",W7*1000)</f>
        <v>-1533.05393891481</v>
      </c>
      <c r="AA7" s="42" t="n">
        <f aca="false">IF(P7="","n/a",L7-P7)</f>
        <v>0.026310234308454</v>
      </c>
      <c r="AB7" s="42" t="s">
        <v>536</v>
      </c>
      <c r="AC7" s="69" t="n">
        <v>0.92</v>
      </c>
      <c r="AD7" s="8" t="s">
        <v>537</v>
      </c>
    </row>
    <row r="8" customFormat="false" ht="23.85" hidden="false" customHeight="false" outlineLevel="0" collapsed="false">
      <c r="A8" s="8" t="s">
        <v>53</v>
      </c>
      <c r="B8" s="8" t="s">
        <v>532</v>
      </c>
      <c r="C8" s="8" t="s">
        <v>55</v>
      </c>
      <c r="D8" s="8" t="s">
        <v>56</v>
      </c>
      <c r="E8" s="8" t="s">
        <v>533</v>
      </c>
      <c r="F8" s="8" t="n">
        <v>60</v>
      </c>
      <c r="G8" s="67" t="n">
        <f aca="false">IF(E8="Oil",Assumptions!$B$11,Assumptions!$B$10)</f>
        <v>1</v>
      </c>
      <c r="H8" s="8" t="s">
        <v>534</v>
      </c>
      <c r="I8" s="8" t="s">
        <v>530</v>
      </c>
      <c r="J8" s="67" t="n">
        <v>18.9271</v>
      </c>
      <c r="K8" s="58" t="n">
        <v>1237.5</v>
      </c>
      <c r="L8" s="42" t="n">
        <f aca="false">K8/J8</f>
        <v>65.3824410501345</v>
      </c>
      <c r="M8" s="8" t="s">
        <v>538</v>
      </c>
      <c r="N8" s="67" t="n">
        <v>18.144</v>
      </c>
      <c r="O8" s="58" t="n">
        <v>227.5</v>
      </c>
      <c r="P8" s="42" t="n">
        <f aca="false">O8/N8</f>
        <v>12.5385802469136</v>
      </c>
      <c r="Q8" s="68" t="n">
        <f aca="false">SUMIFS('Rebuild Recipes'!$I$5:$I$150,'Rebuild Recipes'!$A$5:$A$150,A8)</f>
        <v>0.0315</v>
      </c>
      <c r="R8" s="42" t="n">
        <f aca="false">SUMIFS('Rebuild Recipes'!$K$5:$K$150,'Rebuild Recipes'!$A$5:$A$150,A8)</f>
        <v>20.564095</v>
      </c>
      <c r="S8" s="42" t="n">
        <f aca="false">IF(COUNTIFS('Rebuild Recipes'!$A$5:$A$150,A8)&gt;0,Assumptions!$B$12,0)</f>
        <v>1.98129132643492</v>
      </c>
      <c r="T8" s="43" t="n">
        <f aca="false">IF(H8="No base sold","n/a",IF(H8="Oil blend",R8*G8+S8,(1-Q8)*P8+R8*G8+S8))</f>
        <v>34.6890012955707</v>
      </c>
      <c r="U8" s="42" t="n">
        <f aca="false">L8*F8/1000</f>
        <v>3.92294646300807</v>
      </c>
      <c r="V8" s="43" t="n">
        <f aca="false">IF(T8="n/a","n/a",T8*F8/1000)</f>
        <v>2.08134007773424</v>
      </c>
      <c r="W8" s="43" t="n">
        <f aca="false">IF(T8="n/a","n/a",U8-V8)</f>
        <v>1.84160638527382</v>
      </c>
      <c r="X8" s="40" t="n">
        <f aca="false">IF(T8="n/a","n/a",W8/U8)</f>
        <v>0.469444689760488</v>
      </c>
      <c r="Y8" s="7" t="str">
        <f aca="false">IF(T8="n/a","Buy finished (no base)",IF(AND(Q8=0,H8="Base + add-ins"),IF(W8&gt;0.02,"Swap to the cheaper matching base (no mixing)","Buy finished"),IF(W8&gt;0.02,"Make in-house",IF(W8&lt;-0.02,"Buy finished","Break-even — buy finished"))))</f>
        <v>Make in-house</v>
      </c>
      <c r="Z8" s="37" t="n">
        <f aca="false">IF(T8="n/a","n/a",W8*1000)</f>
        <v>1841.60638527382</v>
      </c>
      <c r="AA8" s="42" t="n">
        <f aca="false">IF(P8="","n/a",L8-P8)</f>
        <v>52.8438608032209</v>
      </c>
      <c r="AB8" s="42" t="n">
        <v>275</v>
      </c>
      <c r="AC8" s="69" t="n">
        <v>0.62</v>
      </c>
      <c r="AD8" s="8" t="s">
        <v>539</v>
      </c>
    </row>
    <row r="9" customFormat="false" ht="15" hidden="false" customHeight="false" outlineLevel="0" collapsed="false">
      <c r="A9" s="8" t="s">
        <v>62</v>
      </c>
      <c r="B9" s="8" t="s">
        <v>540</v>
      </c>
      <c r="C9" s="8" t="s">
        <v>46</v>
      </c>
      <c r="D9" s="8" t="s">
        <v>64</v>
      </c>
      <c r="E9" s="8" t="s">
        <v>541</v>
      </c>
      <c r="F9" s="8" t="n">
        <v>60</v>
      </c>
      <c r="G9" s="67" t="n">
        <f aca="false">IF(E9="Oil",Assumptions!$B$11,Assumptions!$B$10)</f>
        <v>1</v>
      </c>
      <c r="H9" s="8" t="s">
        <v>534</v>
      </c>
      <c r="I9" s="8" t="s">
        <v>530</v>
      </c>
      <c r="J9" s="67" t="n">
        <v>18.9271</v>
      </c>
      <c r="K9" s="58" t="n">
        <v>219</v>
      </c>
      <c r="L9" s="42" t="n">
        <f aca="false">K9/J9</f>
        <v>11.5707107797814</v>
      </c>
      <c r="M9" s="8" t="s">
        <v>542</v>
      </c>
      <c r="N9" s="67" t="n">
        <v>18.925</v>
      </c>
      <c r="O9" s="58" t="n">
        <v>138</v>
      </c>
      <c r="P9" s="42" t="n">
        <f aca="false">O9/N9</f>
        <v>7.29194187582563</v>
      </c>
      <c r="Q9" s="68" t="n">
        <f aca="false">SUMIFS('Rebuild Recipes'!$I$5:$I$150,'Rebuild Recipes'!$A$5:$A$150,A9)</f>
        <v>0.045</v>
      </c>
      <c r="R9" s="42" t="n">
        <f aca="false">SUMIFS('Rebuild Recipes'!$K$5:$K$150,'Rebuild Recipes'!$A$5:$A$150,A9)</f>
        <v>2.75086</v>
      </c>
      <c r="S9" s="42" t="n">
        <f aca="false">IF(COUNTIFS('Rebuild Recipes'!$A$5:$A$150,A9)&gt;0,Assumptions!$B$12,0)</f>
        <v>1.98129132643492</v>
      </c>
      <c r="T9" s="43" t="n">
        <f aca="false">IF(H9="No base sold","n/a",IF(H9="Oil blend",R9*G9+S9,(1-Q9)*P9+R9*G9+S9))</f>
        <v>11.6959558178484</v>
      </c>
      <c r="U9" s="42" t="n">
        <f aca="false">L9*F9/1000</f>
        <v>0.694242646786882</v>
      </c>
      <c r="V9" s="43" t="n">
        <f aca="false">IF(T9="n/a","n/a",T9*F9/1000)</f>
        <v>0.701757349070904</v>
      </c>
      <c r="W9" s="43" t="n">
        <f aca="false">IF(T9="n/a","n/a",U9-V9)</f>
        <v>-0.00751470228402118</v>
      </c>
      <c r="X9" s="40" t="n">
        <f aca="false">IF(T9="n/a","n/a",W9/U9)</f>
        <v>-0.010824316712321</v>
      </c>
      <c r="Y9" s="7" t="str">
        <f aca="false">IF(T9="n/a","Buy finished (no base)",IF(AND(Q9=0,H9="Base + add-ins"),IF(W9&gt;0.02,"Swap to the cheaper matching base (no mixing)","Buy finished"),IF(W9&gt;0.02,"Make in-house",IF(W9&lt;-0.02,"Buy finished","Break-even — buy finished"))))</f>
        <v>Break-even — buy finished</v>
      </c>
      <c r="Z9" s="37" t="n">
        <f aca="false">IF(T9="n/a","n/a",W9*1000)</f>
        <v>-7.51470228402118</v>
      </c>
      <c r="AA9" s="42" t="n">
        <f aca="false">IF(P9="","n/a",L9-P9)</f>
        <v>4.27876890395574</v>
      </c>
      <c r="AB9" s="42" t="n">
        <v>52.5</v>
      </c>
      <c r="AC9" s="69" t="n">
        <v>0.82</v>
      </c>
      <c r="AD9" s="8" t="s">
        <v>537</v>
      </c>
    </row>
    <row r="10" customFormat="false" ht="23.85" hidden="false" customHeight="false" outlineLevel="0" collapsed="false">
      <c r="A10" s="8" t="s">
        <v>70</v>
      </c>
      <c r="B10" s="8" t="s">
        <v>540</v>
      </c>
      <c r="C10" s="8" t="s">
        <v>46</v>
      </c>
      <c r="D10" s="8" t="s">
        <v>72</v>
      </c>
      <c r="E10" s="8" t="s">
        <v>541</v>
      </c>
      <c r="F10" s="8" t="n">
        <v>60</v>
      </c>
      <c r="G10" s="67" t="n">
        <f aca="false">IF(E10="Oil",Assumptions!$B$11,Assumptions!$B$10)</f>
        <v>1</v>
      </c>
      <c r="H10" s="8" t="s">
        <v>534</v>
      </c>
      <c r="I10" s="8" t="s">
        <v>530</v>
      </c>
      <c r="J10" s="67" t="n">
        <v>18.9271</v>
      </c>
      <c r="K10" s="58" t="n">
        <v>176.5</v>
      </c>
      <c r="L10" s="42" t="n">
        <f aca="false">K10/J10</f>
        <v>9.32525320836261</v>
      </c>
      <c r="M10" s="8" t="s">
        <v>543</v>
      </c>
      <c r="N10" s="67" t="n">
        <v>18.927</v>
      </c>
      <c r="O10" s="58" t="n">
        <v>142</v>
      </c>
      <c r="P10" s="42" t="n">
        <f aca="false">O10/N10</f>
        <v>7.50250964230993</v>
      </c>
      <c r="Q10" s="68" t="n">
        <f aca="false">SUMIFS('Rebuild Recipes'!$I$5:$I$150,'Rebuild Recipes'!$A$5:$A$150,A10)</f>
        <v>0</v>
      </c>
      <c r="R10" s="42" t="n">
        <f aca="false">SUMIFS('Rebuild Recipes'!$K$5:$K$150,'Rebuild Recipes'!$A$5:$A$150,A10)</f>
        <v>0</v>
      </c>
      <c r="S10" s="42" t="n">
        <f aca="false">IF(COUNTIFS('Rebuild Recipes'!$A$5:$A$150,A10)&gt;0,Assumptions!$B$12,0)</f>
        <v>0</v>
      </c>
      <c r="T10" s="43" t="n">
        <f aca="false">IF(H10="No base sold","n/a",IF(H10="Oil blend",R10*G10+S10,(1-Q10)*P10+R10*G10+S10))</f>
        <v>7.50250964230993</v>
      </c>
      <c r="U10" s="42" t="n">
        <f aca="false">L10*F10/1000</f>
        <v>0.559515192501757</v>
      </c>
      <c r="V10" s="43" t="n">
        <f aca="false">IF(T10="n/a","n/a",T10*F10/1000)</f>
        <v>0.450150578538596</v>
      </c>
      <c r="W10" s="43" t="n">
        <f aca="false">IF(T10="n/a","n/a",U10-V10)</f>
        <v>0.109364613963161</v>
      </c>
      <c r="X10" s="40" t="n">
        <f aca="false">IF(T10="n/a","n/a",W10/U10)</f>
        <v>0.195463171382639</v>
      </c>
      <c r="Y10" s="7" t="str">
        <f aca="false">IF(T10="n/a","Buy finished (no base)",IF(AND(Q10=0,H10="Base + add-ins"),IF(W10&gt;0.02,"Swap to the cheaper matching base (no mixing)","Buy finished"),IF(W10&gt;0.02,"Make in-house",IF(W10&lt;-0.02,"Buy finished","Break-even — buy finished"))))</f>
        <v>Swap to the cheaper matching base (no mixing)</v>
      </c>
      <c r="Z10" s="37" t="n">
        <f aca="false">IF(T10="n/a","n/a",W10*1000)</f>
        <v>109.364613963161</v>
      </c>
      <c r="AA10" s="42" t="n">
        <f aca="false">IF(P10="","n/a",L10-P10)</f>
        <v>1.82274356605268</v>
      </c>
      <c r="AB10" s="42" t="n">
        <v>43.5</v>
      </c>
      <c r="AC10" s="69" t="n">
        <v>1</v>
      </c>
      <c r="AD10" s="8" t="s">
        <v>537</v>
      </c>
    </row>
    <row r="11" customFormat="false" ht="15" hidden="false" customHeight="false" outlineLevel="0" collapsed="false">
      <c r="A11" s="8" t="s">
        <v>76</v>
      </c>
      <c r="B11" s="8" t="s">
        <v>84</v>
      </c>
      <c r="C11" s="8" t="s">
        <v>46</v>
      </c>
      <c r="D11" s="8" t="s">
        <v>78</v>
      </c>
      <c r="E11" s="8" t="s">
        <v>544</v>
      </c>
      <c r="F11" s="8" t="n">
        <v>200</v>
      </c>
      <c r="G11" s="67" t="n">
        <f aca="false">IF(E11="Oil",Assumptions!$B$11,Assumptions!$B$10)</f>
        <v>1</v>
      </c>
      <c r="H11" s="8" t="s">
        <v>534</v>
      </c>
      <c r="I11" s="8" t="s">
        <v>530</v>
      </c>
      <c r="J11" s="67" t="n">
        <v>18.9271</v>
      </c>
      <c r="K11" s="58" t="n">
        <v>639.5</v>
      </c>
      <c r="L11" s="42" t="n">
        <f aca="false">K11/J11</f>
        <v>33.7875321628776</v>
      </c>
      <c r="M11" s="8" t="s">
        <v>545</v>
      </c>
      <c r="N11" s="67" t="n">
        <v>18.927</v>
      </c>
      <c r="O11" s="58" t="n">
        <v>167.5</v>
      </c>
      <c r="P11" s="42" t="n">
        <f aca="false">O11/N11</f>
        <v>8.84979130342896</v>
      </c>
      <c r="Q11" s="68" t="n">
        <f aca="false">SUMIFS('Rebuild Recipes'!$I$5:$I$150,'Rebuild Recipes'!$A$5:$A$150,A11)</f>
        <v>0.05</v>
      </c>
      <c r="R11" s="42" t="n">
        <f aca="false">SUMIFS('Rebuild Recipes'!$K$5:$K$150,'Rebuild Recipes'!$A$5:$A$150,A11)</f>
        <v>2.1286</v>
      </c>
      <c r="S11" s="42" t="n">
        <f aca="false">IF(COUNTIFS('Rebuild Recipes'!$A$5:$A$150,A11)&gt;0,Assumptions!$B$12,0)</f>
        <v>1.98129132643492</v>
      </c>
      <c r="T11" s="43" t="n">
        <f aca="false">IF(H11="No base sold","n/a",IF(H11="Oil blend",R11*G11+S11,(1-Q11)*P11+R11*G11+S11))</f>
        <v>12.5171930646924</v>
      </c>
      <c r="U11" s="42" t="n">
        <f aca="false">L11*F11/1000</f>
        <v>6.75750643257551</v>
      </c>
      <c r="V11" s="43" t="n">
        <f aca="false">IF(T11="n/a","n/a",T11*F11/1000)</f>
        <v>2.50343861293849</v>
      </c>
      <c r="W11" s="43" t="n">
        <f aca="false">IF(T11="n/a","n/a",U11-V11)</f>
        <v>4.25406781963703</v>
      </c>
      <c r="X11" s="40" t="n">
        <f aca="false">IF(T11="n/a","n/a",W11/U11)</f>
        <v>0.629532189437467</v>
      </c>
      <c r="Y11" s="7" t="str">
        <f aca="false">IF(T11="n/a","Buy finished (no base)",IF(AND(Q11=0,H11="Base + add-ins"),IF(W11&gt;0.02,"Swap to the cheaper matching base (no mixing)","Buy finished"),IF(W11&gt;0.02,"Make in-house",IF(W11&lt;-0.02,"Buy finished","Break-even — buy finished"))))</f>
        <v>Make in-house</v>
      </c>
      <c r="Z11" s="37" t="n">
        <f aca="false">IF(T11="n/a","n/a",W11*1000)</f>
        <v>4254.06781963703</v>
      </c>
      <c r="AA11" s="42" t="n">
        <f aca="false">IF(P11="","n/a",L11-P11)</f>
        <v>24.9377408594486</v>
      </c>
      <c r="AB11" s="42" t="s">
        <v>536</v>
      </c>
      <c r="AC11" s="69" t="n">
        <v>1</v>
      </c>
      <c r="AD11" s="8" t="s">
        <v>537</v>
      </c>
    </row>
    <row r="12" customFormat="false" ht="15" hidden="false" customHeight="false" outlineLevel="0" collapsed="false">
      <c r="A12" s="8" t="s">
        <v>83</v>
      </c>
      <c r="B12" s="8" t="s">
        <v>84</v>
      </c>
      <c r="C12" s="8" t="s">
        <v>85</v>
      </c>
      <c r="D12" s="8" t="s">
        <v>86</v>
      </c>
      <c r="E12" s="8" t="s">
        <v>546</v>
      </c>
      <c r="F12" s="8" t="n">
        <v>200</v>
      </c>
      <c r="G12" s="67" t="n">
        <f aca="false">IF(E12="Oil",Assumptions!$B$11,Assumptions!$B$10)</f>
        <v>1</v>
      </c>
      <c r="H12" s="8" t="s">
        <v>534</v>
      </c>
      <c r="I12" s="8" t="s">
        <v>530</v>
      </c>
      <c r="J12" s="67" t="n">
        <v>18.9271</v>
      </c>
      <c r="K12" s="58" t="n">
        <v>310</v>
      </c>
      <c r="L12" s="42" t="n">
        <f aca="false">K12/J12</f>
        <v>16.3786316974074</v>
      </c>
      <c r="M12" s="8" t="s">
        <v>545</v>
      </c>
      <c r="N12" s="67" t="n">
        <v>18.927</v>
      </c>
      <c r="O12" s="58" t="n">
        <v>167.5</v>
      </c>
      <c r="P12" s="42" t="n">
        <f aca="false">O12/N12</f>
        <v>8.84979130342896</v>
      </c>
      <c r="Q12" s="68" t="n">
        <f aca="false">SUMIFS('Rebuild Recipes'!$I$5:$I$150,'Rebuild Recipes'!$A$5:$A$150,A12)</f>
        <v>0.04</v>
      </c>
      <c r="R12" s="42" t="n">
        <f aca="false">SUMIFS('Rebuild Recipes'!$K$5:$K$150,'Rebuild Recipes'!$A$5:$A$150,A12)</f>
        <v>2.2267</v>
      </c>
      <c r="S12" s="42" t="n">
        <f aca="false">IF(COUNTIFS('Rebuild Recipes'!$A$5:$A$150,A12)&gt;0,Assumptions!$B$12,0)</f>
        <v>1.98129132643492</v>
      </c>
      <c r="T12" s="43" t="n">
        <f aca="false">IF(H12="No base sold","n/a",IF(H12="Oil blend",R12*G12+S12,(1-Q12)*P12+R12*G12+S12))</f>
        <v>12.7037909777267</v>
      </c>
      <c r="U12" s="42" t="n">
        <f aca="false">L12*F12/1000</f>
        <v>3.27572633948148</v>
      </c>
      <c r="V12" s="43" t="n">
        <f aca="false">IF(T12="n/a","n/a",T12*F12/1000)</f>
        <v>2.54075819554534</v>
      </c>
      <c r="W12" s="43" t="n">
        <f aca="false">IF(T12="n/a","n/a",U12-V12)</f>
        <v>0.73496814393614</v>
      </c>
      <c r="X12" s="40" t="n">
        <f aca="false">IF(T12="n/a","n/a",W12/U12)</f>
        <v>0.22436799285635</v>
      </c>
      <c r="Y12" s="7" t="str">
        <f aca="false">IF(T12="n/a","Buy finished (no base)",IF(AND(Q12=0,H12="Base + add-ins"),IF(W12&gt;0.02,"Swap to the cheaper matching base (no mixing)","Buy finished"),IF(W12&gt;0.02,"Make in-house",IF(W12&lt;-0.02,"Buy finished","Break-even — buy finished"))))</f>
        <v>Make in-house</v>
      </c>
      <c r="Z12" s="37" t="n">
        <f aca="false">IF(T12="n/a","n/a",W12*1000)</f>
        <v>734.96814393614</v>
      </c>
      <c r="AA12" s="42" t="n">
        <f aca="false">IF(P12="","n/a",L12-P12)</f>
        <v>7.52884039397846</v>
      </c>
      <c r="AB12" s="42" t="n">
        <v>80</v>
      </c>
      <c r="AC12" s="69" t="n">
        <v>0.92</v>
      </c>
      <c r="AD12" s="8" t="s">
        <v>537</v>
      </c>
    </row>
    <row r="13" customFormat="false" ht="15" hidden="false" customHeight="false" outlineLevel="0" collapsed="false">
      <c r="A13" s="8" t="s">
        <v>90</v>
      </c>
      <c r="B13" s="8" t="s">
        <v>98</v>
      </c>
      <c r="C13" s="8" t="s">
        <v>85</v>
      </c>
      <c r="D13" s="8" t="s">
        <v>92</v>
      </c>
      <c r="E13" s="8" t="s">
        <v>546</v>
      </c>
      <c r="F13" s="8" t="n">
        <v>50</v>
      </c>
      <c r="G13" s="67" t="n">
        <f aca="false">IF(E13="Oil",Assumptions!$B$11,Assumptions!$B$10)</f>
        <v>1</v>
      </c>
      <c r="H13" s="8" t="s">
        <v>534</v>
      </c>
      <c r="I13" s="8" t="s">
        <v>530</v>
      </c>
      <c r="J13" s="67" t="n">
        <v>18.9271</v>
      </c>
      <c r="K13" s="58" t="n">
        <v>1395</v>
      </c>
      <c r="L13" s="42" t="n">
        <f aca="false">K13/J13</f>
        <v>73.7038426383334</v>
      </c>
      <c r="M13" s="8" t="s">
        <v>545</v>
      </c>
      <c r="N13" s="67" t="n">
        <v>18.927</v>
      </c>
      <c r="O13" s="58" t="n">
        <v>167.5</v>
      </c>
      <c r="P13" s="42" t="n">
        <f aca="false">O13/N13</f>
        <v>8.84979130342896</v>
      </c>
      <c r="Q13" s="68" t="n">
        <f aca="false">SUMIFS('Rebuild Recipes'!$I$5:$I$150,'Rebuild Recipes'!$A$5:$A$150,A13)</f>
        <v>0.069</v>
      </c>
      <c r="R13" s="42" t="n">
        <f aca="false">SUMIFS('Rebuild Recipes'!$K$5:$K$150,'Rebuild Recipes'!$A$5:$A$150,A13)</f>
        <v>24.08555</v>
      </c>
      <c r="S13" s="42" t="n">
        <f aca="false">IF(COUNTIFS('Rebuild Recipes'!$A$5:$A$150,A13)&gt;0,Assumptions!$B$12,0)</f>
        <v>1.98129132643492</v>
      </c>
      <c r="T13" s="43" t="n">
        <f aca="false">IF(H13="No base sold","n/a",IF(H13="Oil blend",R13*G13+S13,(1-Q13)*P13+R13*G13+S13))</f>
        <v>34.3059970299273</v>
      </c>
      <c r="U13" s="42" t="n">
        <f aca="false">L13*F13/1000</f>
        <v>3.68519213191667</v>
      </c>
      <c r="V13" s="43" t="n">
        <f aca="false">IF(T13="n/a","n/a",T13*F13/1000)</f>
        <v>1.71529985149636</v>
      </c>
      <c r="W13" s="43" t="n">
        <f aca="false">IF(T13="n/a","n/a",U13-V13)</f>
        <v>1.96989228042031</v>
      </c>
      <c r="X13" s="40" t="n">
        <f aca="false">IF(T13="n/a","n/a",W13/U13)</f>
        <v>0.534542626247214</v>
      </c>
      <c r="Y13" s="7" t="str">
        <f aca="false">IF(T13="n/a","Buy finished (no base)",IF(AND(Q13=0,H13="Base + add-ins"),IF(W13&gt;0.02,"Swap to the cheaper matching base (no mixing)","Buy finished"),IF(W13&gt;0.02,"Make in-house",IF(W13&lt;-0.02,"Buy finished","Break-even — buy finished"))))</f>
        <v>Make in-house</v>
      </c>
      <c r="Z13" s="37" t="n">
        <f aca="false">IF(T13="n/a","n/a",W13*1000)</f>
        <v>1969.89228042031</v>
      </c>
      <c r="AA13" s="42" t="n">
        <f aca="false">IF(P13="","n/a",L13-P13)</f>
        <v>64.8540513349044</v>
      </c>
      <c r="AB13" s="42" t="n">
        <v>305</v>
      </c>
      <c r="AC13" s="69" t="n">
        <v>0.85</v>
      </c>
      <c r="AD13" s="8" t="s">
        <v>537</v>
      </c>
    </row>
    <row r="14" customFormat="false" ht="15" hidden="false" customHeight="false" outlineLevel="0" collapsed="false">
      <c r="A14" s="8" t="s">
        <v>97</v>
      </c>
      <c r="B14" s="8" t="s">
        <v>98</v>
      </c>
      <c r="C14" s="8" t="s">
        <v>46</v>
      </c>
      <c r="D14" s="8" t="s">
        <v>99</v>
      </c>
      <c r="E14" s="8" t="s">
        <v>544</v>
      </c>
      <c r="F14" s="8" t="n">
        <v>50</v>
      </c>
      <c r="G14" s="67" t="n">
        <f aca="false">IF(E14="Oil",Assumptions!$B$11,Assumptions!$B$10)</f>
        <v>1</v>
      </c>
      <c r="H14" s="8" t="s">
        <v>534</v>
      </c>
      <c r="I14" s="8" t="s">
        <v>530</v>
      </c>
      <c r="J14" s="67" t="n">
        <v>18.9271</v>
      </c>
      <c r="K14" s="58" t="n">
        <v>429</v>
      </c>
      <c r="L14" s="42" t="n">
        <f aca="false">K14/J14</f>
        <v>22.6659128973799</v>
      </c>
      <c r="M14" s="8" t="s">
        <v>545</v>
      </c>
      <c r="N14" s="67" t="n">
        <v>18.927</v>
      </c>
      <c r="O14" s="58" t="n">
        <v>167.5</v>
      </c>
      <c r="P14" s="42" t="n">
        <f aca="false">O14/N14</f>
        <v>8.84979130342896</v>
      </c>
      <c r="Q14" s="68" t="n">
        <f aca="false">SUMIFS('Rebuild Recipes'!$I$5:$I$150,'Rebuild Recipes'!$A$5:$A$150,A14)</f>
        <v>0.079</v>
      </c>
      <c r="R14" s="42" t="n">
        <f aca="false">SUMIFS('Rebuild Recipes'!$K$5:$K$150,'Rebuild Recipes'!$A$5:$A$150,A14)</f>
        <v>23.819995</v>
      </c>
      <c r="S14" s="42" t="n">
        <f aca="false">IF(COUNTIFS('Rebuild Recipes'!$A$5:$A$150,A14)&gt;0,Assumptions!$B$12,0)</f>
        <v>1.98129132643492</v>
      </c>
      <c r="T14" s="43" t="n">
        <f aca="false">IF(H14="No base sold","n/a",IF(H14="Oil blend",R14*G14+S14,(1-Q14)*P14+R14*G14+S14))</f>
        <v>33.951944116893</v>
      </c>
      <c r="U14" s="42" t="n">
        <f aca="false">L14*F14/1000</f>
        <v>1.133295644869</v>
      </c>
      <c r="V14" s="43" t="n">
        <f aca="false">IF(T14="n/a","n/a",T14*F14/1000)</f>
        <v>1.69759720584465</v>
      </c>
      <c r="W14" s="43" t="n">
        <f aca="false">IF(T14="n/a","n/a",U14-V14)</f>
        <v>-0.564301560975652</v>
      </c>
      <c r="X14" s="40" t="n">
        <f aca="false">IF(T14="n/a","n/a",W14/U14)</f>
        <v>-0.497929700454185</v>
      </c>
      <c r="Y14" s="7" t="str">
        <f aca="false">IF(T14="n/a","Buy finished (no base)",IF(AND(Q14=0,H14="Base + add-ins"),IF(W14&gt;0.02,"Swap to the cheaper matching base (no mixing)","Buy finished"),IF(W14&gt;0.02,"Make in-house",IF(W14&lt;-0.02,"Buy finished","Break-even — buy finished"))))</f>
        <v>Buy finished</v>
      </c>
      <c r="Z14" s="37" t="n">
        <f aca="false">IF(T14="n/a","n/a",W14*1000)</f>
        <v>-564.301560975652</v>
      </c>
      <c r="AA14" s="42" t="n">
        <f aca="false">IF(P14="","n/a",L14-P14)</f>
        <v>13.816121593951</v>
      </c>
      <c r="AB14" s="42" t="s">
        <v>536</v>
      </c>
      <c r="AC14" s="69" t="n">
        <v>0.92</v>
      </c>
      <c r="AD14" s="8" t="s">
        <v>537</v>
      </c>
    </row>
    <row r="15" customFormat="false" ht="23.85" hidden="false" customHeight="false" outlineLevel="0" collapsed="false">
      <c r="A15" s="8" t="s">
        <v>103</v>
      </c>
      <c r="B15" s="8" t="s">
        <v>112</v>
      </c>
      <c r="C15" s="8" t="s">
        <v>105</v>
      </c>
      <c r="D15" s="8" t="s">
        <v>106</v>
      </c>
      <c r="E15" s="8" t="s">
        <v>546</v>
      </c>
      <c r="F15" s="8" t="n">
        <v>30</v>
      </c>
      <c r="G15" s="67" t="n">
        <f aca="false">IF(E15="Oil",Assumptions!$B$11,Assumptions!$B$10)</f>
        <v>1</v>
      </c>
      <c r="H15" s="8" t="s">
        <v>534</v>
      </c>
      <c r="I15" s="8" t="s">
        <v>547</v>
      </c>
      <c r="J15" s="67" t="n">
        <v>3.7854</v>
      </c>
      <c r="K15" s="58" t="n">
        <v>160.25</v>
      </c>
      <c r="L15" s="42" t="n">
        <f aca="false">K15/J15</f>
        <v>42.333703175358</v>
      </c>
      <c r="M15" s="8" t="s">
        <v>548</v>
      </c>
      <c r="N15" s="67" t="n">
        <v>3.785</v>
      </c>
      <c r="O15" s="58" t="n">
        <v>135</v>
      </c>
      <c r="P15" s="42" t="n">
        <f aca="false">O15/N15</f>
        <v>35.667107001321</v>
      </c>
      <c r="Q15" s="68" t="n">
        <f aca="false">SUMIFS('Rebuild Recipes'!$I$5:$I$150,'Rebuild Recipes'!$A$5:$A$150,A15)</f>
        <v>0.031</v>
      </c>
      <c r="R15" s="42" t="n">
        <f aca="false">SUMIFS('Rebuild Recipes'!$K$5:$K$150,'Rebuild Recipes'!$A$5:$A$150,A15)</f>
        <v>8.32515</v>
      </c>
      <c r="S15" s="42" t="n">
        <f aca="false">IF(COUNTIFS('Rebuild Recipes'!$A$5:$A$150,A15)&gt;0,Assumptions!$B$12,0)</f>
        <v>1.98129132643492</v>
      </c>
      <c r="T15" s="43" t="n">
        <f aca="false">IF(H15="No base sold","n/a",IF(H15="Oil blend",R15*G15+S15,(1-Q15)*P15+R15*G15+S15))</f>
        <v>44.867868010715</v>
      </c>
      <c r="U15" s="42" t="n">
        <f aca="false">L15*F15/1000</f>
        <v>1.27001109526074</v>
      </c>
      <c r="V15" s="43" t="n">
        <f aca="false">IF(T15="n/a","n/a",T15*F15/1000)</f>
        <v>1.34603604032145</v>
      </c>
      <c r="W15" s="43" t="n">
        <f aca="false">IF(T15="n/a","n/a",U15-V15)</f>
        <v>-0.0760249450607105</v>
      </c>
      <c r="X15" s="40" t="n">
        <f aca="false">IF(T15="n/a","n/a",W15/U15)</f>
        <v>-0.0598616384883647</v>
      </c>
      <c r="Y15" s="7" t="str">
        <f aca="false">IF(T15="n/a","Buy finished (no base)",IF(AND(Q15=0,H15="Base + add-ins"),IF(W15&gt;0.02,"Swap to the cheaper matching base (no mixing)","Buy finished"),IF(W15&gt;0.02,"Make in-house",IF(W15&lt;-0.02,"Buy finished","Break-even — buy finished"))))</f>
        <v>Buy finished</v>
      </c>
      <c r="Z15" s="37" t="n">
        <f aca="false">IF(T15="n/a","n/a",W15*1000)</f>
        <v>-76.0249450607105</v>
      </c>
      <c r="AA15" s="42" t="n">
        <f aca="false">IF(P15="","n/a",L15-P15)</f>
        <v>6.66659617403695</v>
      </c>
      <c r="AB15" s="42" t="n">
        <v>160.25</v>
      </c>
      <c r="AC15" s="69" t="n">
        <v>0.85</v>
      </c>
      <c r="AD15" s="8" t="s">
        <v>537</v>
      </c>
    </row>
    <row r="16" customFormat="false" ht="15" hidden="false" customHeight="false" outlineLevel="0" collapsed="false">
      <c r="A16" s="8" t="s">
        <v>111</v>
      </c>
      <c r="B16" s="8" t="s">
        <v>112</v>
      </c>
      <c r="C16" s="8" t="s">
        <v>85</v>
      </c>
      <c r="D16" s="8" t="s">
        <v>113</v>
      </c>
      <c r="E16" s="8" t="s">
        <v>546</v>
      </c>
      <c r="F16" s="8" t="n">
        <v>30</v>
      </c>
      <c r="G16" s="67" t="n">
        <f aca="false">IF(E16="Oil",Assumptions!$B$11,Assumptions!$B$10)</f>
        <v>1</v>
      </c>
      <c r="H16" s="8" t="s">
        <v>534</v>
      </c>
      <c r="I16" s="8" t="s">
        <v>530</v>
      </c>
      <c r="J16" s="67" t="n">
        <v>18.9271</v>
      </c>
      <c r="K16" s="58" t="n">
        <v>1650</v>
      </c>
      <c r="L16" s="42" t="n">
        <f aca="false">K16/J16</f>
        <v>87.176588066846</v>
      </c>
      <c r="M16" s="8" t="s">
        <v>545</v>
      </c>
      <c r="N16" s="67" t="n">
        <v>18.927</v>
      </c>
      <c r="O16" s="58" t="n">
        <v>167.5</v>
      </c>
      <c r="P16" s="42" t="n">
        <f aca="false">O16/N16</f>
        <v>8.84979130342896</v>
      </c>
      <c r="Q16" s="68" t="n">
        <f aca="false">SUMIFS('Rebuild Recipes'!$I$5:$I$150,'Rebuild Recipes'!$A$5:$A$150,A16)</f>
        <v>0.024</v>
      </c>
      <c r="R16" s="42" t="n">
        <f aca="false">SUMIFS('Rebuild Recipes'!$K$5:$K$150,'Rebuild Recipes'!$A$5:$A$150,A16)</f>
        <v>9.27365</v>
      </c>
      <c r="S16" s="42" t="n">
        <f aca="false">IF(COUNTIFS('Rebuild Recipes'!$A$5:$A$150,A16)&gt;0,Assumptions!$B$12,0)</f>
        <v>1.98129132643492</v>
      </c>
      <c r="T16" s="43" t="n">
        <f aca="false">IF(H16="No base sold","n/a",IF(H16="Oil blend",R16*G16+S16,(1-Q16)*P16+R16*G16+S16))</f>
        <v>19.8923376385816</v>
      </c>
      <c r="U16" s="42" t="n">
        <f aca="false">L16*F16/1000</f>
        <v>2.61529764200538</v>
      </c>
      <c r="V16" s="43" t="n">
        <f aca="false">IF(T16="n/a","n/a",T16*F16/1000)</f>
        <v>0.596770129157448</v>
      </c>
      <c r="W16" s="43" t="n">
        <f aca="false">IF(T16="n/a","n/a",U16-V16)</f>
        <v>2.01852751284793</v>
      </c>
      <c r="X16" s="40" t="n">
        <f aca="false">IF(T16="n/a","n/a",W16/U16)</f>
        <v>0.771815597745941</v>
      </c>
      <c r="Y16" s="7" t="str">
        <f aca="false">IF(T16="n/a","Buy finished (no base)",IF(AND(Q16=0,H16="Base + add-ins"),IF(W16&gt;0.02,"Swap to the cheaper matching base (no mixing)","Buy finished"),IF(W16&gt;0.02,"Make in-house",IF(W16&lt;-0.02,"Buy finished","Break-even — buy finished"))))</f>
        <v>Make in-house</v>
      </c>
      <c r="Z16" s="37" t="n">
        <f aca="false">IF(T16="n/a","n/a",W16*1000)</f>
        <v>2018.52751284793</v>
      </c>
      <c r="AA16" s="42" t="n">
        <f aca="false">IF(P16="","n/a",L16-P16)</f>
        <v>78.326796763417</v>
      </c>
      <c r="AB16" s="42" t="n">
        <v>375</v>
      </c>
      <c r="AC16" s="69" t="n">
        <v>0.92</v>
      </c>
      <c r="AD16" s="8" t="s">
        <v>537</v>
      </c>
    </row>
    <row r="17" customFormat="false" ht="15" hidden="false" customHeight="false" outlineLevel="0" collapsed="false">
      <c r="A17" s="8" t="s">
        <v>117</v>
      </c>
      <c r="B17" s="8" t="s">
        <v>126</v>
      </c>
      <c r="C17" s="8" t="s">
        <v>119</v>
      </c>
      <c r="D17" s="8" t="s">
        <v>120</v>
      </c>
      <c r="E17" s="8" t="s">
        <v>541</v>
      </c>
      <c r="F17" s="8" t="n">
        <v>15</v>
      </c>
      <c r="G17" s="67" t="n">
        <f aca="false">IF(E17="Oil",Assumptions!$B$11,Assumptions!$B$10)</f>
        <v>1</v>
      </c>
      <c r="H17" s="8" t="s">
        <v>534</v>
      </c>
      <c r="I17" s="8" t="s">
        <v>549</v>
      </c>
      <c r="J17" s="67" t="n">
        <v>15.1416</v>
      </c>
      <c r="K17" s="58" t="n">
        <v>748</v>
      </c>
      <c r="L17" s="42" t="n">
        <f aca="false">K17/J17</f>
        <v>49.4003275743647</v>
      </c>
      <c r="M17" s="8" t="s">
        <v>542</v>
      </c>
      <c r="N17" s="67" t="n">
        <v>18.925</v>
      </c>
      <c r="O17" s="58" t="n">
        <v>138</v>
      </c>
      <c r="P17" s="42" t="n">
        <f aca="false">O17/N17</f>
        <v>7.29194187582563</v>
      </c>
      <c r="Q17" s="68" t="n">
        <f aca="false">SUMIFS('Rebuild Recipes'!$I$5:$I$150,'Rebuild Recipes'!$A$5:$A$150,A17)</f>
        <v>0.1385</v>
      </c>
      <c r="R17" s="42" t="n">
        <f aca="false">SUMIFS('Rebuild Recipes'!$K$5:$K$150,'Rebuild Recipes'!$A$5:$A$150,A17)</f>
        <v>38.700575</v>
      </c>
      <c r="S17" s="42" t="n">
        <f aca="false">IF(COUNTIFS('Rebuild Recipes'!$A$5:$A$150,A17)&gt;0,Assumptions!$B$12,0)</f>
        <v>1.98129132643492</v>
      </c>
      <c r="T17" s="43" t="n">
        <f aca="false">IF(H17="No base sold","n/a",IF(H17="Oil blend",R17*G17+S17,(1-Q17)*P17+R17*G17+S17))</f>
        <v>46.9638742524587</v>
      </c>
      <c r="U17" s="42" t="n">
        <f aca="false">L17*F17/1000</f>
        <v>0.74100491361547</v>
      </c>
      <c r="V17" s="43" t="n">
        <f aca="false">IF(T17="n/a","n/a",T17*F17/1000)</f>
        <v>0.70445811378688</v>
      </c>
      <c r="W17" s="43" t="n">
        <f aca="false">IF(T17="n/a","n/a",U17-V17)</f>
        <v>0.0365467998285896</v>
      </c>
      <c r="X17" s="40" t="n">
        <f aca="false">IF(T17="n/a","n/a",W17/U17)</f>
        <v>0.0493205903996944</v>
      </c>
      <c r="Y17" s="7" t="str">
        <f aca="false">IF(T17="n/a","Buy finished (no base)",IF(AND(Q17=0,H17="Base + add-ins"),IF(W17&gt;0.02,"Swap to the cheaper matching base (no mixing)","Buy finished"),IF(W17&gt;0.02,"Make in-house",IF(W17&lt;-0.02,"Buy finished","Break-even — buy finished"))))</f>
        <v>Make in-house</v>
      </c>
      <c r="Z17" s="37" t="n">
        <f aca="false">IF(T17="n/a","n/a",W17*1000)</f>
        <v>36.5467998285896</v>
      </c>
      <c r="AA17" s="42" t="n">
        <f aca="false">IF(P17="","n/a",L17-P17)</f>
        <v>42.108385698539</v>
      </c>
      <c r="AB17" s="42" t="n">
        <v>187</v>
      </c>
      <c r="AC17" s="69" t="n">
        <v>0.89</v>
      </c>
      <c r="AD17" s="8" t="s">
        <v>537</v>
      </c>
    </row>
    <row r="18" customFormat="false" ht="23.85" hidden="false" customHeight="false" outlineLevel="0" collapsed="false">
      <c r="A18" s="8" t="s">
        <v>125</v>
      </c>
      <c r="B18" s="8" t="s">
        <v>126</v>
      </c>
      <c r="C18" s="8" t="s">
        <v>85</v>
      </c>
      <c r="D18" s="8" t="s">
        <v>127</v>
      </c>
      <c r="E18" s="8" t="s">
        <v>546</v>
      </c>
      <c r="F18" s="8" t="n">
        <v>15</v>
      </c>
      <c r="G18" s="67" t="n">
        <f aca="false">IF(E18="Oil",Assumptions!$B$11,Assumptions!$B$10)</f>
        <v>1</v>
      </c>
      <c r="H18" s="8" t="s">
        <v>550</v>
      </c>
      <c r="I18" s="8" t="s">
        <v>530</v>
      </c>
      <c r="J18" s="67" t="n">
        <v>18.9271</v>
      </c>
      <c r="K18" s="58" t="n">
        <v>1995</v>
      </c>
      <c r="L18" s="42" t="n">
        <f aca="false">K18/J18</f>
        <v>105.404420117186</v>
      </c>
      <c r="M18" s="8" t="s">
        <v>551</v>
      </c>
      <c r="N18" s="8"/>
      <c r="O18" s="8"/>
      <c r="P18" s="8"/>
      <c r="Q18" s="68" t="n">
        <f aca="false">SUMIFS('Rebuild Recipes'!$I$5:$I$150,'Rebuild Recipes'!$A$5:$A$150,A18)</f>
        <v>0</v>
      </c>
      <c r="R18" s="42" t="n">
        <f aca="false">SUMIFS('Rebuild Recipes'!$K$5:$K$150,'Rebuild Recipes'!$A$5:$A$150,A18)</f>
        <v>0</v>
      </c>
      <c r="S18" s="42" t="n">
        <f aca="false">IF(COUNTIFS('Rebuild Recipes'!$A$5:$A$150,A18)&gt;0,Assumptions!$B$12,0)</f>
        <v>0</v>
      </c>
      <c r="T18" s="43" t="str">
        <f aca="false">IF(H18="No base sold","n/a",IF(H18="Oil blend",R18*G18+S18,(1-Q18)*P18+R18*G18+S18))</f>
        <v>n/a</v>
      </c>
      <c r="U18" s="42" t="n">
        <f aca="false">L18*F18/1000</f>
        <v>1.5810663017578</v>
      </c>
      <c r="V18" s="43" t="str">
        <f aca="false">IF(T18="n/a","n/a",T18*F18/1000)</f>
        <v>n/a</v>
      </c>
      <c r="W18" s="43" t="str">
        <f aca="false">IF(T18="n/a","n/a",U18-V18)</f>
        <v>n/a</v>
      </c>
      <c r="X18" s="40" t="str">
        <f aca="false">IF(T18="n/a","n/a",W18/U18)</f>
        <v>n/a</v>
      </c>
      <c r="Y18" s="7" t="str">
        <f aca="false">IF(T18="n/a","Buy finished (no base)",IF(AND(Q18=0,H18="Base + add-ins"),IF(W18&gt;0.02,"Swap to the cheaper matching base (no mixing)","Buy finished"),IF(W18&gt;0.02,"Make in-house",IF(W18&lt;-0.02,"Buy finished","Break-even — buy finished"))))</f>
        <v>Buy finished (no base)</v>
      </c>
      <c r="Z18" s="37" t="str">
        <f aca="false">IF(T18="n/a","n/a",W18*1000)</f>
        <v>n/a</v>
      </c>
      <c r="AA18" s="42" t="str">
        <f aca="false">IF(P18="","n/a",L18-P18)</f>
        <v>n/a</v>
      </c>
      <c r="AB18" s="42" t="n">
        <v>435</v>
      </c>
      <c r="AC18" s="69" t="n">
        <v>0.46</v>
      </c>
      <c r="AD18" s="8" t="s">
        <v>552</v>
      </c>
    </row>
    <row r="19" customFormat="false" ht="15" hidden="false" customHeight="false" outlineLevel="0" collapsed="false">
      <c r="A19" s="8" t="s">
        <v>133</v>
      </c>
      <c r="B19" s="8" t="s">
        <v>140</v>
      </c>
      <c r="C19" s="8" t="s">
        <v>85</v>
      </c>
      <c r="D19" s="8" t="s">
        <v>135</v>
      </c>
      <c r="E19" s="8" t="s">
        <v>546</v>
      </c>
      <c r="F19" s="8" t="n">
        <v>50</v>
      </c>
      <c r="G19" s="67" t="n">
        <f aca="false">IF(E19="Oil",Assumptions!$B$11,Assumptions!$B$10)</f>
        <v>1</v>
      </c>
      <c r="H19" s="8" t="s">
        <v>534</v>
      </c>
      <c r="I19" s="8" t="s">
        <v>530</v>
      </c>
      <c r="J19" s="67" t="n">
        <v>18.9271</v>
      </c>
      <c r="K19" s="58" t="n">
        <v>850</v>
      </c>
      <c r="L19" s="42" t="n">
        <f aca="false">K19/J19</f>
        <v>44.9091514283752</v>
      </c>
      <c r="M19" s="8" t="s">
        <v>545</v>
      </c>
      <c r="N19" s="67" t="n">
        <v>18.927</v>
      </c>
      <c r="O19" s="58" t="n">
        <v>167.5</v>
      </c>
      <c r="P19" s="42" t="n">
        <f aca="false">O19/N19</f>
        <v>8.84979130342896</v>
      </c>
      <c r="Q19" s="68" t="n">
        <f aca="false">SUMIFS('Rebuild Recipes'!$I$5:$I$150,'Rebuild Recipes'!$A$5:$A$150,A19)</f>
        <v>0.032</v>
      </c>
      <c r="R19" s="42" t="n">
        <f aca="false">SUMIFS('Rebuild Recipes'!$K$5:$K$150,'Rebuild Recipes'!$A$5:$A$150,A19)</f>
        <v>2.527</v>
      </c>
      <c r="S19" s="42" t="n">
        <f aca="false">IF(COUNTIFS('Rebuild Recipes'!$A$5:$A$150,A19)&gt;0,Assumptions!$B$12,0)</f>
        <v>1.98129132643492</v>
      </c>
      <c r="T19" s="43" t="n">
        <f aca="false">IF(H19="No base sold","n/a",IF(H19="Oil blend",R19*G19+S19,(1-Q19)*P19+R19*G19+S19))</f>
        <v>13.0748893081542</v>
      </c>
      <c r="U19" s="42" t="n">
        <f aca="false">L19*F19/1000</f>
        <v>2.24545757141876</v>
      </c>
      <c r="V19" s="43" t="n">
        <f aca="false">IF(T19="n/a","n/a",T19*F19/1000)</f>
        <v>0.653744465407708</v>
      </c>
      <c r="W19" s="43" t="n">
        <f aca="false">IF(T19="n/a","n/a",U19-V19)</f>
        <v>1.59171310601105</v>
      </c>
      <c r="X19" s="40" t="n">
        <f aca="false">IF(T19="n/a","n/a",W19/U19)</f>
        <v>0.708859132441924</v>
      </c>
      <c r="Y19" s="7" t="str">
        <f aca="false">IF(T19="n/a","Buy finished (no base)",IF(AND(Q19=0,H19="Base + add-ins"),IF(W19&gt;0.02,"Swap to the cheaper matching base (no mixing)","Buy finished"),IF(W19&gt;0.02,"Make in-house",IF(W19&lt;-0.02,"Buy finished","Break-even — buy finished"))))</f>
        <v>Make in-house</v>
      </c>
      <c r="Z19" s="37" t="n">
        <f aca="false">IF(T19="n/a","n/a",W19*1000)</f>
        <v>1591.71310601105</v>
      </c>
      <c r="AA19" s="42" t="n">
        <f aca="false">IF(P19="","n/a",L19-P19)</f>
        <v>36.0593601249462</v>
      </c>
      <c r="AB19" s="42" t="n">
        <v>195</v>
      </c>
      <c r="AC19" s="69" t="n">
        <v>0.92</v>
      </c>
      <c r="AD19" s="8" t="s">
        <v>537</v>
      </c>
    </row>
    <row r="20" customFormat="false" ht="15" hidden="false" customHeight="false" outlineLevel="0" collapsed="false">
      <c r="A20" s="8" t="s">
        <v>139</v>
      </c>
      <c r="B20" s="8" t="s">
        <v>140</v>
      </c>
      <c r="C20" s="8" t="s">
        <v>46</v>
      </c>
      <c r="D20" s="8" t="s">
        <v>141</v>
      </c>
      <c r="E20" s="8" t="s">
        <v>544</v>
      </c>
      <c r="F20" s="8" t="n">
        <v>50</v>
      </c>
      <c r="G20" s="67" t="n">
        <f aca="false">IF(E20="Oil",Assumptions!$B$11,Assumptions!$B$10)</f>
        <v>1</v>
      </c>
      <c r="H20" s="8" t="s">
        <v>534</v>
      </c>
      <c r="I20" s="8" t="s">
        <v>530</v>
      </c>
      <c r="J20" s="67" t="n">
        <v>18.9271</v>
      </c>
      <c r="K20" s="58" t="n">
        <v>277.5</v>
      </c>
      <c r="L20" s="42" t="n">
        <f aca="false">K20/J20</f>
        <v>14.6615170839695</v>
      </c>
      <c r="M20" s="8" t="s">
        <v>545</v>
      </c>
      <c r="N20" s="67" t="n">
        <v>18.927</v>
      </c>
      <c r="O20" s="58" t="n">
        <v>167.5</v>
      </c>
      <c r="P20" s="42" t="n">
        <f aca="false">O20/N20</f>
        <v>8.84979130342896</v>
      </c>
      <c r="Q20" s="68" t="n">
        <f aca="false">SUMIFS('Rebuild Recipes'!$I$5:$I$150,'Rebuild Recipes'!$A$5:$A$150,A20)</f>
        <v>0.05</v>
      </c>
      <c r="R20" s="42" t="n">
        <f aca="false">SUMIFS('Rebuild Recipes'!$K$5:$K$150,'Rebuild Recipes'!$A$5:$A$150,A20)</f>
        <v>24.6077</v>
      </c>
      <c r="S20" s="42" t="n">
        <f aca="false">IF(COUNTIFS('Rebuild Recipes'!$A$5:$A$150,A20)&gt;0,Assumptions!$B$12,0)</f>
        <v>1.98129132643492</v>
      </c>
      <c r="T20" s="43" t="n">
        <f aca="false">IF(H20="No base sold","n/a",IF(H20="Oil blend",R20*G20+S20,(1-Q20)*P20+R20*G20+S20))</f>
        <v>34.9962930646924</v>
      </c>
      <c r="U20" s="42" t="n">
        <f aca="false">L20*F20/1000</f>
        <v>0.733075854198477</v>
      </c>
      <c r="V20" s="43" t="n">
        <f aca="false">IF(T20="n/a","n/a",T20*F20/1000)</f>
        <v>1.74981465323462</v>
      </c>
      <c r="W20" s="43" t="n">
        <f aca="false">IF(T20="n/a","n/a",U20-V20)</f>
        <v>-1.01673879903614</v>
      </c>
      <c r="X20" s="40" t="n">
        <f aca="false">IF(T20="n/a","n/a",W20/U20)</f>
        <v>-1.3869489674405</v>
      </c>
      <c r="Y20" s="7" t="str">
        <f aca="false">IF(T20="n/a","Buy finished (no base)",IF(AND(Q20=0,H20="Base + add-ins"),IF(W20&gt;0.02,"Swap to the cheaper matching base (no mixing)","Buy finished"),IF(W20&gt;0.02,"Make in-house",IF(W20&lt;-0.02,"Buy finished","Break-even — buy finished"))))</f>
        <v>Buy finished</v>
      </c>
      <c r="Z20" s="37" t="n">
        <f aca="false">IF(T20="n/a","n/a",W20*1000)</f>
        <v>-1016.73879903614</v>
      </c>
      <c r="AA20" s="42" t="n">
        <f aca="false">IF(P20="","n/a",L20-P20)</f>
        <v>5.81172578054058</v>
      </c>
      <c r="AB20" s="42" t="s">
        <v>536</v>
      </c>
      <c r="AC20" s="69" t="n">
        <v>1</v>
      </c>
      <c r="AD20" s="8" t="s">
        <v>537</v>
      </c>
    </row>
    <row r="21" customFormat="false" ht="23.85" hidden="false" customHeight="false" outlineLevel="0" collapsed="false">
      <c r="A21" s="8" t="s">
        <v>144</v>
      </c>
      <c r="B21" s="8" t="s">
        <v>145</v>
      </c>
      <c r="C21" s="8" t="s">
        <v>37</v>
      </c>
      <c r="D21" s="8" t="s">
        <v>146</v>
      </c>
      <c r="E21" s="8" t="s">
        <v>546</v>
      </c>
      <c r="F21" s="8" t="n">
        <v>50</v>
      </c>
      <c r="G21" s="67" t="n">
        <f aca="false">IF(E21="Oil",Assumptions!$B$11,Assumptions!$B$10)</f>
        <v>1</v>
      </c>
      <c r="H21" s="8" t="s">
        <v>534</v>
      </c>
      <c r="I21" s="8" t="s">
        <v>530</v>
      </c>
      <c r="J21" s="67" t="n">
        <v>18.9271</v>
      </c>
      <c r="K21" s="58" t="n">
        <v>698.99</v>
      </c>
      <c r="L21" s="42" t="n">
        <f aca="false">K21/J21</f>
        <v>36.9306444199059</v>
      </c>
      <c r="M21" s="8" t="s">
        <v>553</v>
      </c>
      <c r="N21" s="67" t="n">
        <v>18.144</v>
      </c>
      <c r="O21" s="58" t="n">
        <v>207.5</v>
      </c>
      <c r="P21" s="42" t="n">
        <f aca="false">O21/N21</f>
        <v>11.4362874779541</v>
      </c>
      <c r="Q21" s="68" t="n">
        <f aca="false">SUMIFS('Rebuild Recipes'!$I$5:$I$150,'Rebuild Recipes'!$A$5:$A$150,A21)</f>
        <v>0.03</v>
      </c>
      <c r="R21" s="42" t="n">
        <f aca="false">SUMIFS('Rebuild Recipes'!$K$5:$K$150,'Rebuild Recipes'!$A$5:$A$150,A21)</f>
        <v>9.0616</v>
      </c>
      <c r="S21" s="42" t="n">
        <f aca="false">IF(COUNTIFS('Rebuild Recipes'!$A$5:$A$150,A21)&gt;0,Assumptions!$B$12,0)</f>
        <v>1.98129132643492</v>
      </c>
      <c r="T21" s="43" t="n">
        <f aca="false">IF(H21="No base sold","n/a",IF(H21="Oil blend",R21*G21+S21,(1-Q21)*P21+R21*G21+S21))</f>
        <v>22.1360901800504</v>
      </c>
      <c r="U21" s="42" t="n">
        <f aca="false">L21*F21/1000</f>
        <v>1.84653222099529</v>
      </c>
      <c r="V21" s="43" t="n">
        <f aca="false">IF(T21="n/a","n/a",T21*F21/1000)</f>
        <v>1.10680450900252</v>
      </c>
      <c r="W21" s="43" t="n">
        <f aca="false">IF(T21="n/a","n/a",U21-V21)</f>
        <v>0.739727711992771</v>
      </c>
      <c r="X21" s="40" t="n">
        <f aca="false">IF(T21="n/a","n/a",W21/U21)</f>
        <v>0.400603739042286</v>
      </c>
      <c r="Y21" s="7" t="str">
        <f aca="false">IF(T21="n/a","Buy finished (no base)",IF(AND(Q21=0,H21="Base + add-ins"),IF(W21&gt;0.02,"Swap to the cheaper matching base (no mixing)","Buy finished"),IF(W21&gt;0.02,"Make in-house",IF(W21&lt;-0.02,"Buy finished","Break-even — buy finished"))))</f>
        <v>Make in-house</v>
      </c>
      <c r="Z21" s="37" t="n">
        <f aca="false">IF(T21="n/a","n/a",W21*1000)</f>
        <v>739.727711992771</v>
      </c>
      <c r="AA21" s="42" t="n">
        <f aca="false">IF(P21="","n/a",L21-P21)</f>
        <v>25.4943569419517</v>
      </c>
      <c r="AB21" s="42" t="n">
        <v>154.99</v>
      </c>
      <c r="AC21" s="69" t="n">
        <v>0.92</v>
      </c>
      <c r="AD21" s="8" t="s">
        <v>537</v>
      </c>
    </row>
    <row r="22" customFormat="false" ht="23.85" hidden="false" customHeight="false" outlineLevel="0" collapsed="false">
      <c r="A22" s="8" t="s">
        <v>151</v>
      </c>
      <c r="B22" s="8" t="s">
        <v>145</v>
      </c>
      <c r="C22" s="8" t="s">
        <v>37</v>
      </c>
      <c r="D22" s="8" t="s">
        <v>152</v>
      </c>
      <c r="E22" s="8" t="s">
        <v>533</v>
      </c>
      <c r="F22" s="8" t="n">
        <v>30</v>
      </c>
      <c r="G22" s="67" t="n">
        <f aca="false">IF(E22="Oil",Assumptions!$B$11,Assumptions!$B$10)</f>
        <v>1</v>
      </c>
      <c r="H22" s="8" t="s">
        <v>534</v>
      </c>
      <c r="I22" s="8" t="s">
        <v>530</v>
      </c>
      <c r="J22" s="67" t="n">
        <v>18.9271</v>
      </c>
      <c r="K22" s="58" t="n">
        <v>456.99</v>
      </c>
      <c r="L22" s="42" t="n">
        <f aca="false">K22/J22</f>
        <v>24.1447448367684</v>
      </c>
      <c r="M22" s="8" t="s">
        <v>554</v>
      </c>
      <c r="N22" s="67" t="n">
        <v>18.927</v>
      </c>
      <c r="O22" s="58" t="n">
        <v>150.04</v>
      </c>
      <c r="P22" s="42" t="n">
        <f aca="false">O22/N22</f>
        <v>7.92729962487452</v>
      </c>
      <c r="Q22" s="68" t="n">
        <f aca="false">SUMIFS('Rebuild Recipes'!$I$5:$I$150,'Rebuild Recipes'!$A$5:$A$150,A22)</f>
        <v>0.026</v>
      </c>
      <c r="R22" s="42" t="n">
        <f aca="false">SUMIFS('Rebuild Recipes'!$K$5:$K$150,'Rebuild Recipes'!$A$5:$A$150,A22)</f>
        <v>1.7572</v>
      </c>
      <c r="S22" s="42" t="n">
        <f aca="false">IF(COUNTIFS('Rebuild Recipes'!$A$5:$A$150,A22)&gt;0,Assumptions!$B$12,0)</f>
        <v>1.98129132643492</v>
      </c>
      <c r="T22" s="43" t="n">
        <f aca="false">IF(H22="No base sold","n/a",IF(H22="Oil blend",R22*G22+S22,(1-Q22)*P22+R22*G22+S22))</f>
        <v>11.4596811610627</v>
      </c>
      <c r="U22" s="42" t="n">
        <f aca="false">L22*F22/1000</f>
        <v>0.724342345103053</v>
      </c>
      <c r="V22" s="43" t="n">
        <f aca="false">IF(T22="n/a","n/a",T22*F22/1000)</f>
        <v>0.343790434831881</v>
      </c>
      <c r="W22" s="43" t="n">
        <f aca="false">IF(T22="n/a","n/a",U22-V22)</f>
        <v>0.380551910271172</v>
      </c>
      <c r="X22" s="40" t="n">
        <f aca="false">IF(T22="n/a","n/a",W22/U22)</f>
        <v>0.525375760293333</v>
      </c>
      <c r="Y22" s="7" t="str">
        <f aca="false">IF(T22="n/a","Buy finished (no base)",IF(AND(Q22=0,H22="Base + add-ins"),IF(W22&gt;0.02,"Swap to the cheaper matching base (no mixing)","Buy finished"),IF(W22&gt;0.02,"Make in-house",IF(W22&lt;-0.02,"Buy finished","Break-even — buy finished"))))</f>
        <v>Make in-house</v>
      </c>
      <c r="Z22" s="37" t="n">
        <f aca="false">IF(T22="n/a","n/a",W22*1000)</f>
        <v>380.551910271172</v>
      </c>
      <c r="AA22" s="42" t="n">
        <f aca="false">IF(P22="","n/a",L22-P22)</f>
        <v>16.2174452118939</v>
      </c>
      <c r="AB22" s="42" t="n">
        <v>94.99</v>
      </c>
      <c r="AC22" s="69" t="n">
        <v>0.8</v>
      </c>
      <c r="AD22" s="8" t="s">
        <v>537</v>
      </c>
    </row>
    <row r="23" customFormat="false" ht="23.85" hidden="false" customHeight="false" outlineLevel="0" collapsed="false">
      <c r="A23" s="8" t="s">
        <v>157</v>
      </c>
      <c r="B23" s="8" t="s">
        <v>145</v>
      </c>
      <c r="C23" s="8" t="s">
        <v>119</v>
      </c>
      <c r="D23" s="8" t="s">
        <v>158</v>
      </c>
      <c r="E23" s="8" t="s">
        <v>533</v>
      </c>
      <c r="F23" s="8" t="n">
        <v>30</v>
      </c>
      <c r="G23" s="67" t="n">
        <f aca="false">IF(E23="Oil",Assumptions!$B$11,Assumptions!$B$10)</f>
        <v>1</v>
      </c>
      <c r="H23" s="8" t="s">
        <v>534</v>
      </c>
      <c r="I23" s="8" t="s">
        <v>549</v>
      </c>
      <c r="J23" s="67" t="n">
        <v>15.1416</v>
      </c>
      <c r="K23" s="58" t="n">
        <v>741</v>
      </c>
      <c r="L23" s="42" t="n">
        <f aca="false">K23/J23</f>
        <v>48.9380250435885</v>
      </c>
      <c r="M23" s="8" t="s">
        <v>555</v>
      </c>
      <c r="N23" s="67" t="n">
        <v>3.785</v>
      </c>
      <c r="O23" s="58" t="n">
        <v>161</v>
      </c>
      <c r="P23" s="42" t="n">
        <f aca="false">O23/N23</f>
        <v>42.5363276089828</v>
      </c>
      <c r="Q23" s="68" t="n">
        <f aca="false">SUMIFS('Rebuild Recipes'!$I$5:$I$150,'Rebuild Recipes'!$A$5:$A$150,A23)</f>
        <v>0.01</v>
      </c>
      <c r="R23" s="42" t="n">
        <f aca="false">SUMIFS('Rebuild Recipes'!$K$5:$K$150,'Rebuild Recipes'!$A$5:$A$150,A23)</f>
        <v>7.695</v>
      </c>
      <c r="S23" s="42" t="n">
        <f aca="false">IF(COUNTIFS('Rebuild Recipes'!$A$5:$A$150,A23)&gt;0,Assumptions!$B$12,0)</f>
        <v>1.98129132643492</v>
      </c>
      <c r="T23" s="43" t="n">
        <f aca="false">IF(H23="No base sold","n/a",IF(H23="Oil blend",R23*G23+S23,(1-Q23)*P23+R23*G23+S23))</f>
        <v>51.7872556593279</v>
      </c>
      <c r="U23" s="42" t="n">
        <f aca="false">L23*F23/1000</f>
        <v>1.46814075130766</v>
      </c>
      <c r="V23" s="43" t="n">
        <f aca="false">IF(T23="n/a","n/a",T23*F23/1000)</f>
        <v>1.55361766977984</v>
      </c>
      <c r="W23" s="43" t="n">
        <f aca="false">IF(T23="n/a","n/a",U23-V23)</f>
        <v>-0.0854769184721815</v>
      </c>
      <c r="X23" s="40" t="n">
        <f aca="false">IF(T23="n/a","n/a",W23/U23)</f>
        <v>-0.0582212014727118</v>
      </c>
      <c r="Y23" s="7" t="str">
        <f aca="false">IF(T23="n/a","Buy finished (no base)",IF(AND(Q23=0,H23="Base + add-ins"),IF(W23&gt;0.02,"Swap to the cheaper matching base (no mixing)","Buy finished"),IF(W23&gt;0.02,"Make in-house",IF(W23&lt;-0.02,"Buy finished","Break-even — buy finished"))))</f>
        <v>Buy finished</v>
      </c>
      <c r="Z23" s="37" t="n">
        <f aca="false">IF(T23="n/a","n/a",W23*1000)</f>
        <v>-85.4769184721815</v>
      </c>
      <c r="AA23" s="42" t="n">
        <f aca="false">IF(P23="","n/a",L23-P23)</f>
        <v>6.4016974346057</v>
      </c>
      <c r="AB23" s="42" t="n">
        <v>207</v>
      </c>
      <c r="AC23" s="69" t="n">
        <v>0.92</v>
      </c>
      <c r="AD23" s="8" t="s">
        <v>537</v>
      </c>
    </row>
  </sheetData>
  <conditionalFormatting sqref="Y5:Y23">
    <cfRule type="expression" priority="2" aboveAverage="0" equalAverage="0" bottom="0" percent="0" rank="0" text="" dxfId="0">
      <formula>LEFT(Y5,4)="Make"</formula>
    </cfRule>
    <cfRule type="expression" priority="3" aboveAverage="0" equalAverage="0" bottom="0" percent="0" rank="0" text="" dxfId="1">
      <formula>LEFT(Y5,4)="Swap"</formula>
    </cfRule>
    <cfRule type="expression" priority="4" aboveAverage="0" equalAverage="0" bottom="0" percent="0" rank="0" text="" dxfId="3">
      <formula>LEFT(Y5,3)="Buy"</formula>
    </cfRule>
    <cfRule type="expression" priority="5" aboveAverage="0" equalAverage="0" bottom="0" percent="0" rank="0" text="" dxfId="4">
      <formula>LEFT(Y5,5)="Break"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5"/>
    <col collapsed="false" customWidth="true" hidden="false" outlineLevel="0" max="3" min="3" style="0" width="52"/>
    <col collapsed="false" customWidth="true" hidden="false" outlineLevel="0" max="4" min="4" style="0" width="24"/>
    <col collapsed="false" customWidth="true" hidden="false" outlineLevel="0" max="5" min="5" style="0" width="44"/>
    <col collapsed="false" customWidth="true" hidden="false" outlineLevel="0" max="6" min="6" style="0" width="50"/>
  </cols>
  <sheetData>
    <row r="1" customFormat="false" ht="22.05" hidden="false" customHeight="false" outlineLevel="0" collapsed="false">
      <c r="A1" s="1" t="s">
        <v>556</v>
      </c>
    </row>
    <row r="2" customFormat="false" ht="15" hidden="false" customHeight="false" outlineLevel="0" collapsed="false">
      <c r="A2" s="48" t="s">
        <v>557</v>
      </c>
    </row>
    <row r="4" customFormat="false" ht="30" hidden="false" customHeight="true" outlineLevel="0" collapsed="false">
      <c r="A4" s="6" t="s">
        <v>193</v>
      </c>
      <c r="B4" s="6" t="s">
        <v>7</v>
      </c>
      <c r="C4" s="6" t="s">
        <v>558</v>
      </c>
      <c r="D4" s="6" t="s">
        <v>559</v>
      </c>
      <c r="E4" s="6" t="s">
        <v>560</v>
      </c>
      <c r="F4" s="6" t="s">
        <v>276</v>
      </c>
    </row>
    <row r="5" customFormat="false" ht="15" hidden="false" customHeight="false" outlineLevel="0" collapsed="false">
      <c r="A5" s="55" t="s">
        <v>24</v>
      </c>
      <c r="B5" s="44"/>
      <c r="C5" s="56" t="s">
        <v>561</v>
      </c>
      <c r="D5" s="44"/>
      <c r="E5" s="44"/>
      <c r="F5" s="44"/>
    </row>
    <row r="6" customFormat="false" ht="15" hidden="false" customHeight="false" outlineLevel="0" collapsed="false">
      <c r="A6" s="8" t="s">
        <v>24</v>
      </c>
      <c r="B6" s="8" t="n">
        <v>1</v>
      </c>
      <c r="C6" s="8" t="s">
        <v>562</v>
      </c>
      <c r="D6" s="70" t="s">
        <v>563</v>
      </c>
      <c r="E6" s="8" t="s">
        <v>564</v>
      </c>
      <c r="F6" s="34"/>
    </row>
    <row r="7" customFormat="false" ht="15" hidden="false" customHeight="false" outlineLevel="0" collapsed="false">
      <c r="A7" s="8" t="s">
        <v>24</v>
      </c>
      <c r="B7" s="8" t="n">
        <v>2</v>
      </c>
      <c r="C7" s="8" t="s">
        <v>565</v>
      </c>
      <c r="D7" s="57" t="s">
        <v>566</v>
      </c>
      <c r="E7" s="8" t="s">
        <v>567</v>
      </c>
      <c r="F7" s="34" t="s">
        <v>289</v>
      </c>
    </row>
    <row r="8" customFormat="false" ht="15" hidden="false" customHeight="false" outlineLevel="0" collapsed="false">
      <c r="A8" s="8" t="s">
        <v>24</v>
      </c>
      <c r="B8" s="8" t="n">
        <v>3</v>
      </c>
      <c r="C8" s="8" t="s">
        <v>568</v>
      </c>
      <c r="D8" s="70" t="s">
        <v>563</v>
      </c>
      <c r="E8" s="8" t="s">
        <v>569</v>
      </c>
      <c r="F8" s="34"/>
    </row>
    <row r="9" customFormat="false" ht="15" hidden="false" customHeight="false" outlineLevel="0" collapsed="false">
      <c r="A9" s="8" t="s">
        <v>24</v>
      </c>
      <c r="B9" s="8" t="n">
        <v>4</v>
      </c>
      <c r="C9" s="8" t="s">
        <v>570</v>
      </c>
      <c r="D9" s="70" t="s">
        <v>563</v>
      </c>
      <c r="E9" s="8" t="s">
        <v>571</v>
      </c>
      <c r="F9" s="34"/>
    </row>
    <row r="10" customFormat="false" ht="15" hidden="false" customHeight="false" outlineLevel="0" collapsed="false">
      <c r="A10" s="8" t="s">
        <v>24</v>
      </c>
      <c r="B10" s="8" t="n">
        <v>5</v>
      </c>
      <c r="C10" s="8" t="s">
        <v>572</v>
      </c>
      <c r="D10" s="57" t="s">
        <v>566</v>
      </c>
      <c r="E10" s="8" t="s">
        <v>573</v>
      </c>
      <c r="F10" s="34" t="s">
        <v>301</v>
      </c>
    </row>
    <row r="11" customFormat="false" ht="15" hidden="false" customHeight="false" outlineLevel="0" collapsed="false">
      <c r="A11" s="8" t="s">
        <v>24</v>
      </c>
      <c r="B11" s="8" t="n">
        <v>6</v>
      </c>
      <c r="C11" s="8" t="s">
        <v>574</v>
      </c>
      <c r="D11" s="57" t="s">
        <v>566</v>
      </c>
      <c r="E11" s="8" t="s">
        <v>575</v>
      </c>
      <c r="F11" s="34" t="s">
        <v>304</v>
      </c>
    </row>
    <row r="12" customFormat="false" ht="15" hidden="false" customHeight="false" outlineLevel="0" collapsed="false">
      <c r="A12" s="8" t="s">
        <v>24</v>
      </c>
      <c r="B12" s="8" t="n">
        <v>7</v>
      </c>
      <c r="C12" s="8" t="s">
        <v>576</v>
      </c>
      <c r="D12" s="57" t="s">
        <v>566</v>
      </c>
      <c r="E12" s="8" t="s">
        <v>577</v>
      </c>
      <c r="F12" s="34" t="s">
        <v>292</v>
      </c>
    </row>
    <row r="13" customFormat="false" ht="15" hidden="false" customHeight="false" outlineLevel="0" collapsed="false">
      <c r="A13" s="8" t="s">
        <v>24</v>
      </c>
      <c r="B13" s="8" t="n">
        <v>8</v>
      </c>
      <c r="C13" s="8" t="s">
        <v>578</v>
      </c>
      <c r="D13" s="57" t="s">
        <v>566</v>
      </c>
      <c r="E13" s="8" t="s">
        <v>575</v>
      </c>
      <c r="F13" s="34" t="s">
        <v>304</v>
      </c>
    </row>
    <row r="14" customFormat="false" ht="15" hidden="false" customHeight="false" outlineLevel="0" collapsed="false">
      <c r="A14" s="8" t="s">
        <v>24</v>
      </c>
      <c r="B14" s="8" t="n">
        <v>9</v>
      </c>
      <c r="C14" s="8" t="s">
        <v>579</v>
      </c>
      <c r="D14" s="70" t="s">
        <v>563</v>
      </c>
      <c r="E14" s="8" t="s">
        <v>580</v>
      </c>
      <c r="F14" s="34"/>
    </row>
    <row r="15" customFormat="false" ht="15" hidden="false" customHeight="false" outlineLevel="0" collapsed="false">
      <c r="A15" s="8" t="s">
        <v>24</v>
      </c>
      <c r="B15" s="8" t="n">
        <v>10</v>
      </c>
      <c r="C15" s="8" t="s">
        <v>581</v>
      </c>
      <c r="D15" s="71" t="s">
        <v>582</v>
      </c>
      <c r="E15" s="8" t="s">
        <v>583</v>
      </c>
      <c r="F15" s="34" t="s">
        <v>584</v>
      </c>
    </row>
    <row r="16" customFormat="false" ht="15" hidden="false" customHeight="false" outlineLevel="0" collapsed="false">
      <c r="A16" s="8" t="s">
        <v>24</v>
      </c>
      <c r="B16" s="8" t="n">
        <v>11</v>
      </c>
      <c r="C16" s="8" t="s">
        <v>585</v>
      </c>
      <c r="D16" s="71" t="s">
        <v>582</v>
      </c>
      <c r="E16" s="8" t="s">
        <v>583</v>
      </c>
      <c r="F16" s="34" t="s">
        <v>584</v>
      </c>
    </row>
    <row r="17" customFormat="false" ht="15" hidden="false" customHeight="false" outlineLevel="0" collapsed="false">
      <c r="A17" s="8" t="s">
        <v>24</v>
      </c>
      <c r="B17" s="8" t="n">
        <v>12</v>
      </c>
      <c r="C17" s="8" t="s">
        <v>586</v>
      </c>
      <c r="D17" s="71" t="s">
        <v>582</v>
      </c>
      <c r="E17" s="8" t="s">
        <v>583</v>
      </c>
      <c r="F17" s="34" t="s">
        <v>584</v>
      </c>
    </row>
    <row r="18" customFormat="false" ht="15" hidden="false" customHeight="false" outlineLevel="0" collapsed="false">
      <c r="A18" s="8" t="s">
        <v>24</v>
      </c>
      <c r="B18" s="8" t="n">
        <v>13</v>
      </c>
      <c r="C18" s="8" t="s">
        <v>587</v>
      </c>
      <c r="D18" s="71" t="s">
        <v>582</v>
      </c>
      <c r="E18" s="8" t="s">
        <v>583</v>
      </c>
      <c r="F18" s="34" t="s">
        <v>584</v>
      </c>
    </row>
    <row r="19" customFormat="false" ht="15" hidden="false" customHeight="false" outlineLevel="0" collapsed="false">
      <c r="A19" s="8" t="s">
        <v>24</v>
      </c>
      <c r="B19" s="8" t="n">
        <v>14</v>
      </c>
      <c r="C19" s="8" t="s">
        <v>305</v>
      </c>
      <c r="D19" s="70" t="s">
        <v>563</v>
      </c>
      <c r="E19" s="8" t="s">
        <v>588</v>
      </c>
      <c r="F19" s="34"/>
    </row>
    <row r="21" customFormat="false" ht="15" hidden="false" customHeight="false" outlineLevel="0" collapsed="false">
      <c r="A21" s="55" t="s">
        <v>35</v>
      </c>
      <c r="B21" s="44"/>
      <c r="C21" s="56" t="s">
        <v>589</v>
      </c>
      <c r="D21" s="44"/>
      <c r="E21" s="44"/>
      <c r="F21" s="44"/>
    </row>
    <row r="22" customFormat="false" ht="15" hidden="false" customHeight="false" outlineLevel="0" collapsed="false">
      <c r="A22" s="8" t="s">
        <v>35</v>
      </c>
      <c r="B22" s="8" t="n">
        <v>1</v>
      </c>
      <c r="C22" s="8" t="s">
        <v>579</v>
      </c>
      <c r="D22" s="70" t="s">
        <v>563</v>
      </c>
      <c r="E22" s="8" t="s">
        <v>590</v>
      </c>
      <c r="F22" s="34"/>
    </row>
    <row r="23" customFormat="false" ht="15" hidden="false" customHeight="false" outlineLevel="0" collapsed="false">
      <c r="A23" s="8" t="s">
        <v>35</v>
      </c>
      <c r="B23" s="8" t="n">
        <v>2</v>
      </c>
      <c r="C23" s="8" t="s">
        <v>562</v>
      </c>
      <c r="D23" s="70" t="s">
        <v>563</v>
      </c>
      <c r="E23" s="8" t="s">
        <v>591</v>
      </c>
      <c r="F23" s="34"/>
    </row>
    <row r="24" customFormat="false" ht="15" hidden="false" customHeight="false" outlineLevel="0" collapsed="false">
      <c r="A24" s="8" t="s">
        <v>35</v>
      </c>
      <c r="B24" s="8" t="n">
        <v>3</v>
      </c>
      <c r="C24" s="8" t="s">
        <v>309</v>
      </c>
      <c r="D24" s="70" t="s">
        <v>563</v>
      </c>
      <c r="E24" s="8" t="s">
        <v>592</v>
      </c>
      <c r="F24" s="34"/>
    </row>
    <row r="25" customFormat="false" ht="15" hidden="false" customHeight="false" outlineLevel="0" collapsed="false">
      <c r="A25" s="8" t="s">
        <v>35</v>
      </c>
      <c r="B25" s="8" t="n">
        <v>4</v>
      </c>
      <c r="C25" s="8" t="s">
        <v>593</v>
      </c>
      <c r="D25" s="70" t="s">
        <v>563</v>
      </c>
      <c r="E25" s="8" t="s">
        <v>594</v>
      </c>
      <c r="F25" s="34"/>
    </row>
    <row r="26" customFormat="false" ht="15" hidden="false" customHeight="false" outlineLevel="0" collapsed="false">
      <c r="A26" s="8" t="s">
        <v>35</v>
      </c>
      <c r="B26" s="8" t="n">
        <v>5</v>
      </c>
      <c r="C26" s="8" t="s">
        <v>595</v>
      </c>
      <c r="D26" s="70" t="s">
        <v>563</v>
      </c>
      <c r="E26" s="8" t="s">
        <v>596</v>
      </c>
      <c r="F26" s="34" t="s">
        <v>313</v>
      </c>
    </row>
    <row r="27" customFormat="false" ht="15" hidden="false" customHeight="false" outlineLevel="0" collapsed="false">
      <c r="A27" s="8" t="s">
        <v>35</v>
      </c>
      <c r="B27" s="8" t="n">
        <v>6</v>
      </c>
      <c r="C27" s="8" t="s">
        <v>597</v>
      </c>
      <c r="D27" s="70" t="s">
        <v>563</v>
      </c>
      <c r="E27" s="8" t="s">
        <v>598</v>
      </c>
      <c r="F27" s="34"/>
    </row>
    <row r="28" customFormat="false" ht="15" hidden="false" customHeight="false" outlineLevel="0" collapsed="false">
      <c r="A28" s="8" t="s">
        <v>35</v>
      </c>
      <c r="B28" s="8" t="n">
        <v>7</v>
      </c>
      <c r="C28" s="8" t="s">
        <v>316</v>
      </c>
      <c r="D28" s="72" t="s">
        <v>317</v>
      </c>
      <c r="E28" s="8" t="s">
        <v>599</v>
      </c>
      <c r="F28" s="34" t="s">
        <v>320</v>
      </c>
    </row>
    <row r="29" customFormat="false" ht="15" hidden="false" customHeight="false" outlineLevel="0" collapsed="false">
      <c r="A29" s="8" t="s">
        <v>35</v>
      </c>
      <c r="B29" s="8" t="n">
        <v>8</v>
      </c>
      <c r="C29" s="8" t="s">
        <v>305</v>
      </c>
      <c r="D29" s="70" t="s">
        <v>563</v>
      </c>
      <c r="E29" s="8" t="s">
        <v>588</v>
      </c>
      <c r="F29" s="34"/>
    </row>
    <row r="31" customFormat="false" ht="15" hidden="false" customHeight="false" outlineLevel="0" collapsed="false">
      <c r="A31" s="55" t="s">
        <v>44</v>
      </c>
      <c r="B31" s="44"/>
      <c r="C31" s="56" t="s">
        <v>600</v>
      </c>
      <c r="D31" s="44"/>
      <c r="E31" s="44"/>
      <c r="F31" s="44"/>
    </row>
    <row r="32" customFormat="false" ht="15" hidden="false" customHeight="false" outlineLevel="0" collapsed="false">
      <c r="A32" s="8" t="s">
        <v>44</v>
      </c>
      <c r="B32" s="8" t="n">
        <v>1</v>
      </c>
      <c r="C32" s="8" t="s">
        <v>601</v>
      </c>
      <c r="D32" s="73" t="s">
        <v>602</v>
      </c>
      <c r="E32" s="8" t="s">
        <v>603</v>
      </c>
      <c r="F32" s="34"/>
    </row>
    <row r="33" customFormat="false" ht="15" hidden="false" customHeight="false" outlineLevel="0" collapsed="false">
      <c r="A33" s="8" t="s">
        <v>44</v>
      </c>
      <c r="B33" s="8" t="n">
        <v>2</v>
      </c>
      <c r="C33" s="8" t="s">
        <v>604</v>
      </c>
      <c r="D33" s="73" t="s">
        <v>602</v>
      </c>
      <c r="E33" s="8" t="s">
        <v>603</v>
      </c>
      <c r="F33" s="34"/>
    </row>
    <row r="34" customFormat="false" ht="15" hidden="false" customHeight="false" outlineLevel="0" collapsed="false">
      <c r="A34" s="8" t="s">
        <v>44</v>
      </c>
      <c r="B34" s="8" t="n">
        <v>3</v>
      </c>
      <c r="C34" s="8" t="s">
        <v>605</v>
      </c>
      <c r="D34" s="73" t="s">
        <v>602</v>
      </c>
      <c r="E34" s="8" t="s">
        <v>603</v>
      </c>
      <c r="F34" s="34"/>
    </row>
    <row r="35" customFormat="false" ht="15" hidden="false" customHeight="false" outlineLevel="0" collapsed="false">
      <c r="A35" s="8" t="s">
        <v>44</v>
      </c>
      <c r="B35" s="8" t="n">
        <v>4</v>
      </c>
      <c r="C35" s="8" t="s">
        <v>606</v>
      </c>
      <c r="D35" s="73" t="s">
        <v>602</v>
      </c>
      <c r="E35" s="8" t="s">
        <v>603</v>
      </c>
      <c r="F35" s="34"/>
    </row>
    <row r="36" customFormat="false" ht="15" hidden="false" customHeight="false" outlineLevel="0" collapsed="false">
      <c r="A36" s="8" t="s">
        <v>44</v>
      </c>
      <c r="B36" s="8" t="n">
        <v>5</v>
      </c>
      <c r="C36" s="8" t="s">
        <v>607</v>
      </c>
      <c r="D36" s="72" t="s">
        <v>317</v>
      </c>
      <c r="E36" s="8" t="s">
        <v>608</v>
      </c>
      <c r="F36" s="34"/>
    </row>
    <row r="37" customFormat="false" ht="15" hidden="false" customHeight="false" outlineLevel="0" collapsed="false">
      <c r="A37" s="8" t="s">
        <v>44</v>
      </c>
      <c r="B37" s="8" t="n">
        <v>6</v>
      </c>
      <c r="C37" s="8" t="s">
        <v>344</v>
      </c>
      <c r="D37" s="72" t="s">
        <v>317</v>
      </c>
      <c r="E37" s="8" t="s">
        <v>609</v>
      </c>
      <c r="F37" s="34"/>
    </row>
    <row r="38" customFormat="false" ht="15" hidden="false" customHeight="false" outlineLevel="0" collapsed="false">
      <c r="A38" s="8" t="s">
        <v>44</v>
      </c>
      <c r="B38" s="8" t="n">
        <v>7</v>
      </c>
      <c r="C38" s="8" t="s">
        <v>610</v>
      </c>
      <c r="D38" s="72" t="s">
        <v>317</v>
      </c>
      <c r="E38" s="8" t="s">
        <v>609</v>
      </c>
      <c r="F38" s="34"/>
    </row>
    <row r="39" customFormat="false" ht="15" hidden="false" customHeight="false" outlineLevel="0" collapsed="false">
      <c r="A39" s="8" t="s">
        <v>44</v>
      </c>
      <c r="B39" s="8" t="n">
        <v>8</v>
      </c>
      <c r="C39" s="8" t="s">
        <v>611</v>
      </c>
      <c r="D39" s="72" t="s">
        <v>317</v>
      </c>
      <c r="E39" s="8" t="s">
        <v>612</v>
      </c>
      <c r="F39" s="34"/>
    </row>
    <row r="40" customFormat="false" ht="15" hidden="false" customHeight="false" outlineLevel="0" collapsed="false">
      <c r="A40" s="8" t="s">
        <v>44</v>
      </c>
      <c r="B40" s="8" t="n">
        <v>9</v>
      </c>
      <c r="C40" s="8" t="s">
        <v>613</v>
      </c>
      <c r="D40" s="71" t="s">
        <v>582</v>
      </c>
      <c r="E40" s="8" t="s">
        <v>583</v>
      </c>
      <c r="F40" s="34" t="s">
        <v>614</v>
      </c>
    </row>
    <row r="41" customFormat="false" ht="15" hidden="false" customHeight="false" outlineLevel="0" collapsed="false">
      <c r="A41" s="8" t="s">
        <v>44</v>
      </c>
      <c r="B41" s="8" t="n">
        <v>10</v>
      </c>
      <c r="C41" s="8" t="s">
        <v>615</v>
      </c>
      <c r="D41" s="71" t="s">
        <v>582</v>
      </c>
      <c r="E41" s="8" t="s">
        <v>583</v>
      </c>
      <c r="F41" s="34" t="s">
        <v>614</v>
      </c>
    </row>
    <row r="42" customFormat="false" ht="15" hidden="false" customHeight="false" outlineLevel="0" collapsed="false">
      <c r="A42" s="8" t="s">
        <v>44</v>
      </c>
      <c r="B42" s="8" t="n">
        <v>11</v>
      </c>
      <c r="C42" s="8" t="s">
        <v>616</v>
      </c>
      <c r="D42" s="71" t="s">
        <v>582</v>
      </c>
      <c r="E42" s="8" t="s">
        <v>583</v>
      </c>
      <c r="F42" s="34" t="s">
        <v>614</v>
      </c>
    </row>
    <row r="43" customFormat="false" ht="15" hidden="false" customHeight="false" outlineLevel="0" collapsed="false">
      <c r="A43" s="8" t="s">
        <v>44</v>
      </c>
      <c r="B43" s="8" t="n">
        <v>12</v>
      </c>
      <c r="C43" s="8" t="s">
        <v>562</v>
      </c>
      <c r="D43" s="73" t="s">
        <v>602</v>
      </c>
      <c r="E43" s="8" t="s">
        <v>603</v>
      </c>
      <c r="F43" s="34"/>
    </row>
    <row r="44" customFormat="false" ht="15" hidden="false" customHeight="false" outlineLevel="0" collapsed="false">
      <c r="A44" s="8" t="s">
        <v>44</v>
      </c>
      <c r="B44" s="8" t="n">
        <v>13</v>
      </c>
      <c r="C44" s="8" t="s">
        <v>334</v>
      </c>
      <c r="D44" s="72" t="s">
        <v>317</v>
      </c>
      <c r="E44" s="8" t="s">
        <v>617</v>
      </c>
      <c r="F44" s="34"/>
    </row>
    <row r="45" customFormat="false" ht="15" hidden="false" customHeight="false" outlineLevel="0" collapsed="false">
      <c r="A45" s="8" t="s">
        <v>44</v>
      </c>
      <c r="B45" s="8" t="n">
        <v>14</v>
      </c>
      <c r="C45" s="8" t="s">
        <v>618</v>
      </c>
      <c r="D45" s="74" t="s">
        <v>619</v>
      </c>
      <c r="E45" s="8" t="s">
        <v>620</v>
      </c>
      <c r="F45" s="34"/>
    </row>
    <row r="46" customFormat="false" ht="15" hidden="false" customHeight="false" outlineLevel="0" collapsed="false">
      <c r="A46" s="8" t="s">
        <v>44</v>
      </c>
      <c r="B46" s="8" t="n">
        <v>15</v>
      </c>
      <c r="C46" s="8" t="s">
        <v>621</v>
      </c>
      <c r="D46" s="74" t="s">
        <v>619</v>
      </c>
      <c r="E46" s="8" t="s">
        <v>620</v>
      </c>
      <c r="F46" s="34"/>
    </row>
    <row r="47" customFormat="false" ht="15" hidden="false" customHeight="false" outlineLevel="0" collapsed="false">
      <c r="A47" s="8" t="s">
        <v>44</v>
      </c>
      <c r="B47" s="8" t="n">
        <v>16</v>
      </c>
      <c r="C47" s="8" t="s">
        <v>622</v>
      </c>
      <c r="D47" s="73" t="s">
        <v>602</v>
      </c>
      <c r="E47" s="8" t="s">
        <v>603</v>
      </c>
      <c r="F47" s="34"/>
    </row>
    <row r="48" customFormat="false" ht="15" hidden="false" customHeight="false" outlineLevel="0" collapsed="false">
      <c r="A48" s="8" t="s">
        <v>44</v>
      </c>
      <c r="B48" s="8" t="n">
        <v>17</v>
      </c>
      <c r="C48" s="8" t="s">
        <v>623</v>
      </c>
      <c r="D48" s="71" t="s">
        <v>582</v>
      </c>
      <c r="E48" s="8" t="s">
        <v>583</v>
      </c>
      <c r="F48" s="34" t="s">
        <v>624</v>
      </c>
    </row>
    <row r="49" customFormat="false" ht="15" hidden="false" customHeight="false" outlineLevel="0" collapsed="false">
      <c r="A49" s="8" t="s">
        <v>44</v>
      </c>
      <c r="B49" s="8" t="n">
        <v>18</v>
      </c>
      <c r="C49" s="8" t="s">
        <v>625</v>
      </c>
      <c r="D49" s="73" t="s">
        <v>602</v>
      </c>
      <c r="E49" s="8" t="s">
        <v>603</v>
      </c>
      <c r="F49" s="34"/>
    </row>
    <row r="50" customFormat="false" ht="15" hidden="false" customHeight="false" outlineLevel="0" collapsed="false">
      <c r="A50" s="8" t="s">
        <v>44</v>
      </c>
      <c r="B50" s="8" t="n">
        <v>19</v>
      </c>
      <c r="C50" s="8" t="s">
        <v>626</v>
      </c>
      <c r="D50" s="71" t="s">
        <v>582</v>
      </c>
      <c r="E50" s="8" t="s">
        <v>583</v>
      </c>
      <c r="F50" s="34" t="s">
        <v>624</v>
      </c>
    </row>
    <row r="51" customFormat="false" ht="15" hidden="false" customHeight="false" outlineLevel="0" collapsed="false">
      <c r="A51" s="8" t="s">
        <v>44</v>
      </c>
      <c r="B51" s="8" t="n">
        <v>20</v>
      </c>
      <c r="C51" s="8" t="s">
        <v>627</v>
      </c>
      <c r="D51" s="71" t="s">
        <v>582</v>
      </c>
      <c r="E51" s="8" t="s">
        <v>583</v>
      </c>
      <c r="F51" s="34" t="s">
        <v>624</v>
      </c>
    </row>
    <row r="52" customFormat="false" ht="15" hidden="false" customHeight="false" outlineLevel="0" collapsed="false">
      <c r="A52" s="8" t="s">
        <v>44</v>
      </c>
      <c r="B52" s="8" t="n">
        <v>21</v>
      </c>
      <c r="C52" s="8" t="s">
        <v>628</v>
      </c>
      <c r="D52" s="71" t="s">
        <v>582</v>
      </c>
      <c r="E52" s="8" t="s">
        <v>583</v>
      </c>
      <c r="F52" s="34" t="s">
        <v>624</v>
      </c>
    </row>
    <row r="53" customFormat="false" ht="15" hidden="false" customHeight="false" outlineLevel="0" collapsed="false">
      <c r="A53" s="8" t="s">
        <v>44</v>
      </c>
      <c r="B53" s="8" t="n">
        <v>22</v>
      </c>
      <c r="C53" s="8" t="s">
        <v>629</v>
      </c>
      <c r="D53" s="71" t="s">
        <v>582</v>
      </c>
      <c r="E53" s="8" t="s">
        <v>583</v>
      </c>
      <c r="F53" s="34" t="s">
        <v>624</v>
      </c>
    </row>
    <row r="54" customFormat="false" ht="15" hidden="false" customHeight="false" outlineLevel="0" collapsed="false">
      <c r="A54" s="8" t="s">
        <v>44</v>
      </c>
      <c r="B54" s="8" t="n">
        <v>23</v>
      </c>
      <c r="C54" s="8" t="s">
        <v>630</v>
      </c>
      <c r="D54" s="71" t="s">
        <v>582</v>
      </c>
      <c r="E54" s="8" t="s">
        <v>583</v>
      </c>
      <c r="F54" s="34" t="s">
        <v>624</v>
      </c>
    </row>
    <row r="55" customFormat="false" ht="15" hidden="false" customHeight="false" outlineLevel="0" collapsed="false">
      <c r="A55" s="8" t="s">
        <v>44</v>
      </c>
      <c r="B55" s="8" t="n">
        <v>24</v>
      </c>
      <c r="C55" s="8" t="s">
        <v>631</v>
      </c>
      <c r="D55" s="74" t="s">
        <v>619</v>
      </c>
      <c r="E55" s="8" t="s">
        <v>620</v>
      </c>
      <c r="F55" s="34"/>
    </row>
    <row r="56" customFormat="false" ht="15" hidden="false" customHeight="false" outlineLevel="0" collapsed="false">
      <c r="A56" s="8" t="s">
        <v>44</v>
      </c>
      <c r="B56" s="8" t="n">
        <v>25</v>
      </c>
      <c r="C56" s="8" t="s">
        <v>632</v>
      </c>
      <c r="D56" s="74" t="s">
        <v>619</v>
      </c>
      <c r="E56" s="8" t="s">
        <v>620</v>
      </c>
      <c r="F56" s="34"/>
    </row>
    <row r="57" customFormat="false" ht="15" hidden="false" customHeight="false" outlineLevel="0" collapsed="false">
      <c r="A57" s="8" t="s">
        <v>44</v>
      </c>
      <c r="B57" s="8" t="n">
        <v>26</v>
      </c>
      <c r="C57" s="8" t="s">
        <v>633</v>
      </c>
      <c r="D57" s="71" t="s">
        <v>582</v>
      </c>
      <c r="E57" s="8" t="s">
        <v>583</v>
      </c>
      <c r="F57" s="34" t="s">
        <v>624</v>
      </c>
    </row>
    <row r="58" customFormat="false" ht="15" hidden="false" customHeight="false" outlineLevel="0" collapsed="false">
      <c r="A58" s="8" t="s">
        <v>44</v>
      </c>
      <c r="B58" s="8" t="n">
        <v>27</v>
      </c>
      <c r="C58" s="8" t="s">
        <v>634</v>
      </c>
      <c r="D58" s="71" t="s">
        <v>582</v>
      </c>
      <c r="E58" s="8" t="s">
        <v>583</v>
      </c>
      <c r="F58" s="34" t="s">
        <v>624</v>
      </c>
    </row>
    <row r="59" customFormat="false" ht="15" hidden="false" customHeight="false" outlineLevel="0" collapsed="false">
      <c r="A59" s="8" t="s">
        <v>44</v>
      </c>
      <c r="B59" s="8" t="n">
        <v>28</v>
      </c>
      <c r="C59" s="8" t="s">
        <v>635</v>
      </c>
      <c r="D59" s="71" t="s">
        <v>582</v>
      </c>
      <c r="E59" s="8" t="s">
        <v>583</v>
      </c>
      <c r="F59" s="34" t="s">
        <v>624</v>
      </c>
    </row>
    <row r="60" customFormat="false" ht="15" hidden="false" customHeight="false" outlineLevel="0" collapsed="false">
      <c r="A60" s="8" t="s">
        <v>44</v>
      </c>
      <c r="B60" s="8" t="n">
        <v>29</v>
      </c>
      <c r="C60" s="8" t="s">
        <v>636</v>
      </c>
      <c r="D60" s="73" t="s">
        <v>602</v>
      </c>
      <c r="E60" s="8" t="s">
        <v>603</v>
      </c>
      <c r="F60" s="34"/>
    </row>
    <row r="61" customFormat="false" ht="15" hidden="false" customHeight="false" outlineLevel="0" collapsed="false">
      <c r="A61" s="8" t="s">
        <v>44</v>
      </c>
      <c r="B61" s="8" t="n">
        <v>30</v>
      </c>
      <c r="C61" s="8" t="s">
        <v>637</v>
      </c>
      <c r="D61" s="73" t="s">
        <v>602</v>
      </c>
      <c r="E61" s="8" t="s">
        <v>603</v>
      </c>
      <c r="F61" s="34"/>
    </row>
    <row r="62" customFormat="false" ht="15" hidden="false" customHeight="false" outlineLevel="0" collapsed="false">
      <c r="A62" s="8" t="s">
        <v>44</v>
      </c>
      <c r="B62" s="8" t="n">
        <v>31</v>
      </c>
      <c r="C62" s="8" t="s">
        <v>638</v>
      </c>
      <c r="D62" s="73" t="s">
        <v>602</v>
      </c>
      <c r="E62" s="8" t="s">
        <v>603</v>
      </c>
      <c r="F62" s="34"/>
    </row>
    <row r="63" customFormat="false" ht="15" hidden="false" customHeight="false" outlineLevel="0" collapsed="false">
      <c r="A63" s="8" t="s">
        <v>44</v>
      </c>
      <c r="B63" s="8" t="n">
        <v>32</v>
      </c>
      <c r="C63" s="8" t="s">
        <v>639</v>
      </c>
      <c r="D63" s="74" t="s">
        <v>619</v>
      </c>
      <c r="E63" s="8" t="s">
        <v>620</v>
      </c>
      <c r="F63" s="34"/>
    </row>
    <row r="64" customFormat="false" ht="15" hidden="false" customHeight="false" outlineLevel="0" collapsed="false">
      <c r="A64" s="8" t="s">
        <v>44</v>
      </c>
      <c r="B64" s="8" t="n">
        <v>33</v>
      </c>
      <c r="C64" s="8" t="s">
        <v>640</v>
      </c>
      <c r="D64" s="73" t="s">
        <v>602</v>
      </c>
      <c r="E64" s="8" t="s">
        <v>603</v>
      </c>
      <c r="F64" s="34"/>
    </row>
    <row r="65" customFormat="false" ht="15" hidden="false" customHeight="false" outlineLevel="0" collapsed="false">
      <c r="A65" s="8" t="s">
        <v>44</v>
      </c>
      <c r="B65" s="8" t="n">
        <v>34</v>
      </c>
      <c r="C65" s="8" t="s">
        <v>641</v>
      </c>
      <c r="D65" s="74" t="s">
        <v>619</v>
      </c>
      <c r="E65" s="8" t="s">
        <v>620</v>
      </c>
      <c r="F65" s="34"/>
    </row>
    <row r="66" customFormat="false" ht="15" hidden="false" customHeight="false" outlineLevel="0" collapsed="false">
      <c r="A66" s="8" t="s">
        <v>44</v>
      </c>
      <c r="B66" s="8" t="n">
        <v>35</v>
      </c>
      <c r="C66" s="8" t="s">
        <v>642</v>
      </c>
      <c r="D66" s="73" t="s">
        <v>602</v>
      </c>
      <c r="E66" s="8" t="s">
        <v>603</v>
      </c>
      <c r="F66" s="34"/>
    </row>
    <row r="67" customFormat="false" ht="15" hidden="false" customHeight="false" outlineLevel="0" collapsed="false">
      <c r="A67" s="8" t="s">
        <v>44</v>
      </c>
      <c r="B67" s="8" t="n">
        <v>36</v>
      </c>
      <c r="C67" s="8" t="s">
        <v>643</v>
      </c>
      <c r="D67" s="73" t="s">
        <v>602</v>
      </c>
      <c r="E67" s="8" t="s">
        <v>603</v>
      </c>
      <c r="F67" s="34"/>
    </row>
    <row r="69" customFormat="false" ht="15" hidden="false" customHeight="false" outlineLevel="0" collapsed="false">
      <c r="A69" s="55" t="s">
        <v>53</v>
      </c>
      <c r="B69" s="44"/>
      <c r="C69" s="56" t="s">
        <v>644</v>
      </c>
      <c r="D69" s="44"/>
      <c r="E69" s="44"/>
      <c r="F69" s="44"/>
    </row>
    <row r="70" customFormat="false" ht="15" hidden="false" customHeight="false" outlineLevel="0" collapsed="false">
      <c r="A70" s="8" t="s">
        <v>53</v>
      </c>
      <c r="B70" s="8" t="n">
        <v>1</v>
      </c>
      <c r="C70" s="8" t="s">
        <v>645</v>
      </c>
      <c r="D70" s="73" t="s">
        <v>602</v>
      </c>
      <c r="E70" s="8" t="s">
        <v>603</v>
      </c>
      <c r="F70" s="34"/>
    </row>
    <row r="71" customFormat="false" ht="15" hidden="false" customHeight="false" outlineLevel="0" collapsed="false">
      <c r="A71" s="8" t="s">
        <v>53</v>
      </c>
      <c r="B71" s="8" t="n">
        <v>2</v>
      </c>
      <c r="C71" s="8" t="s">
        <v>646</v>
      </c>
      <c r="D71" s="71" t="s">
        <v>582</v>
      </c>
      <c r="E71" s="8" t="s">
        <v>583</v>
      </c>
      <c r="F71" s="34" t="s">
        <v>614</v>
      </c>
    </row>
    <row r="72" customFormat="false" ht="15" hidden="false" customHeight="false" outlineLevel="0" collapsed="false">
      <c r="A72" s="8" t="s">
        <v>53</v>
      </c>
      <c r="B72" s="8" t="n">
        <v>3</v>
      </c>
      <c r="C72" s="8" t="s">
        <v>647</v>
      </c>
      <c r="D72" s="73" t="s">
        <v>602</v>
      </c>
      <c r="E72" s="8" t="s">
        <v>648</v>
      </c>
      <c r="F72" s="34"/>
    </row>
    <row r="73" customFormat="false" ht="15" hidden="false" customHeight="false" outlineLevel="0" collapsed="false">
      <c r="A73" s="8" t="s">
        <v>53</v>
      </c>
      <c r="B73" s="8" t="n">
        <v>4</v>
      </c>
      <c r="C73" s="8" t="s">
        <v>649</v>
      </c>
      <c r="D73" s="74" t="s">
        <v>619</v>
      </c>
      <c r="E73" s="8" t="s">
        <v>620</v>
      </c>
      <c r="F73" s="34"/>
    </row>
    <row r="74" customFormat="false" ht="15" hidden="false" customHeight="false" outlineLevel="0" collapsed="false">
      <c r="A74" s="8" t="s">
        <v>53</v>
      </c>
      <c r="B74" s="8" t="n">
        <v>5</v>
      </c>
      <c r="C74" s="8" t="s">
        <v>605</v>
      </c>
      <c r="D74" s="73" t="s">
        <v>602</v>
      </c>
      <c r="E74" s="8" t="s">
        <v>603</v>
      </c>
      <c r="F74" s="34"/>
    </row>
    <row r="75" customFormat="false" ht="15" hidden="false" customHeight="false" outlineLevel="0" collapsed="false">
      <c r="A75" s="8" t="s">
        <v>53</v>
      </c>
      <c r="B75" s="8" t="n">
        <v>6</v>
      </c>
      <c r="C75" s="8" t="s">
        <v>639</v>
      </c>
      <c r="D75" s="73" t="s">
        <v>602</v>
      </c>
      <c r="E75" s="8" t="s">
        <v>603</v>
      </c>
      <c r="F75" s="34"/>
    </row>
    <row r="76" customFormat="false" ht="15" hidden="false" customHeight="false" outlineLevel="0" collapsed="false">
      <c r="A76" s="8" t="s">
        <v>53</v>
      </c>
      <c r="B76" s="8" t="n">
        <v>7</v>
      </c>
      <c r="C76" s="8" t="s">
        <v>640</v>
      </c>
      <c r="D76" s="73" t="s">
        <v>602</v>
      </c>
      <c r="E76" s="8" t="s">
        <v>650</v>
      </c>
      <c r="F76" s="34"/>
    </row>
    <row r="77" customFormat="false" ht="15" hidden="false" customHeight="false" outlineLevel="0" collapsed="false">
      <c r="A77" s="8" t="s">
        <v>53</v>
      </c>
      <c r="B77" s="8" t="n">
        <v>8</v>
      </c>
      <c r="C77" s="8" t="s">
        <v>641</v>
      </c>
      <c r="D77" s="73" t="s">
        <v>602</v>
      </c>
      <c r="E77" s="8" t="s">
        <v>603</v>
      </c>
      <c r="F77" s="34"/>
    </row>
    <row r="78" customFormat="false" ht="15" hidden="false" customHeight="false" outlineLevel="0" collapsed="false">
      <c r="A78" s="8" t="s">
        <v>53</v>
      </c>
      <c r="B78" s="8" t="n">
        <v>9</v>
      </c>
      <c r="C78" s="8" t="s">
        <v>344</v>
      </c>
      <c r="D78" s="72" t="s">
        <v>317</v>
      </c>
      <c r="E78" s="8" t="s">
        <v>651</v>
      </c>
      <c r="F78" s="34" t="s">
        <v>346</v>
      </c>
    </row>
    <row r="79" customFormat="false" ht="15" hidden="false" customHeight="false" outlineLevel="0" collapsed="false">
      <c r="A79" s="8" t="s">
        <v>53</v>
      </c>
      <c r="B79" s="8" t="n">
        <v>10</v>
      </c>
      <c r="C79" s="8" t="s">
        <v>610</v>
      </c>
      <c r="D79" s="72" t="s">
        <v>317</v>
      </c>
      <c r="E79" s="8" t="s">
        <v>651</v>
      </c>
      <c r="F79" s="34" t="s">
        <v>346</v>
      </c>
    </row>
    <row r="80" customFormat="false" ht="15" hidden="false" customHeight="false" outlineLevel="0" collapsed="false">
      <c r="A80" s="8" t="s">
        <v>53</v>
      </c>
      <c r="B80" s="8" t="n">
        <v>11</v>
      </c>
      <c r="C80" s="8" t="s">
        <v>652</v>
      </c>
      <c r="D80" s="71" t="s">
        <v>582</v>
      </c>
      <c r="E80" s="8" t="s">
        <v>583</v>
      </c>
      <c r="F80" s="34" t="s">
        <v>624</v>
      </c>
    </row>
    <row r="81" customFormat="false" ht="15" hidden="false" customHeight="false" outlineLevel="0" collapsed="false">
      <c r="A81" s="8" t="s">
        <v>53</v>
      </c>
      <c r="B81" s="8" t="n">
        <v>12</v>
      </c>
      <c r="C81" s="8" t="s">
        <v>576</v>
      </c>
      <c r="D81" s="71" t="s">
        <v>582</v>
      </c>
      <c r="E81" s="8" t="s">
        <v>583</v>
      </c>
      <c r="F81" s="34" t="s">
        <v>624</v>
      </c>
    </row>
    <row r="82" customFormat="false" ht="15" hidden="false" customHeight="false" outlineLevel="0" collapsed="false">
      <c r="A82" s="8" t="s">
        <v>53</v>
      </c>
      <c r="B82" s="8" t="n">
        <v>13</v>
      </c>
      <c r="C82" s="8" t="s">
        <v>653</v>
      </c>
      <c r="D82" s="74" t="s">
        <v>619</v>
      </c>
      <c r="E82" s="8" t="s">
        <v>620</v>
      </c>
      <c r="F82" s="34"/>
    </row>
    <row r="83" customFormat="false" ht="15" hidden="false" customHeight="false" outlineLevel="0" collapsed="false">
      <c r="A83" s="8" t="s">
        <v>53</v>
      </c>
      <c r="B83" s="8" t="n">
        <v>14</v>
      </c>
      <c r="C83" s="8" t="s">
        <v>654</v>
      </c>
      <c r="D83" s="74" t="s">
        <v>619</v>
      </c>
      <c r="E83" s="8" t="s">
        <v>620</v>
      </c>
      <c r="F83" s="34"/>
    </row>
    <row r="84" customFormat="false" ht="15" hidden="false" customHeight="false" outlineLevel="0" collapsed="false">
      <c r="A84" s="8" t="s">
        <v>53</v>
      </c>
      <c r="B84" s="8" t="n">
        <v>15</v>
      </c>
      <c r="C84" s="8" t="s">
        <v>655</v>
      </c>
      <c r="D84" s="71" t="s">
        <v>582</v>
      </c>
      <c r="E84" s="8" t="s">
        <v>583</v>
      </c>
      <c r="F84" s="34" t="s">
        <v>624</v>
      </c>
    </row>
    <row r="85" customFormat="false" ht="15" hidden="false" customHeight="false" outlineLevel="0" collapsed="false">
      <c r="A85" s="8" t="s">
        <v>53</v>
      </c>
      <c r="B85" s="8" t="n">
        <v>16</v>
      </c>
      <c r="C85" s="8" t="s">
        <v>643</v>
      </c>
      <c r="D85" s="73" t="s">
        <v>602</v>
      </c>
      <c r="E85" s="8" t="s">
        <v>603</v>
      </c>
      <c r="F85" s="34"/>
    </row>
    <row r="86" customFormat="false" ht="15" hidden="false" customHeight="false" outlineLevel="0" collapsed="false">
      <c r="A86" s="8" t="s">
        <v>53</v>
      </c>
      <c r="B86" s="8" t="n">
        <v>17</v>
      </c>
      <c r="C86" s="8" t="s">
        <v>656</v>
      </c>
      <c r="D86" s="73" t="s">
        <v>602</v>
      </c>
      <c r="E86" s="8" t="s">
        <v>603</v>
      </c>
      <c r="F86" s="34"/>
    </row>
    <row r="87" customFormat="false" ht="15" hidden="false" customHeight="false" outlineLevel="0" collapsed="false">
      <c r="A87" s="8" t="s">
        <v>53</v>
      </c>
      <c r="B87" s="8" t="n">
        <v>18</v>
      </c>
      <c r="C87" s="8" t="s">
        <v>657</v>
      </c>
      <c r="D87" s="73" t="s">
        <v>602</v>
      </c>
      <c r="E87" s="8" t="s">
        <v>658</v>
      </c>
      <c r="F87" s="34"/>
    </row>
    <row r="88" customFormat="false" ht="15" hidden="false" customHeight="false" outlineLevel="0" collapsed="false">
      <c r="A88" s="8" t="s">
        <v>53</v>
      </c>
      <c r="B88" s="8" t="n">
        <v>19</v>
      </c>
      <c r="C88" s="8" t="s">
        <v>659</v>
      </c>
      <c r="D88" s="74" t="s">
        <v>619</v>
      </c>
      <c r="E88" s="8" t="s">
        <v>620</v>
      </c>
      <c r="F88" s="34"/>
    </row>
    <row r="89" customFormat="false" ht="15" hidden="false" customHeight="false" outlineLevel="0" collapsed="false">
      <c r="A89" s="8" t="s">
        <v>53</v>
      </c>
      <c r="B89" s="8" t="n">
        <v>20</v>
      </c>
      <c r="C89" s="8" t="s">
        <v>660</v>
      </c>
      <c r="D89" s="74" t="s">
        <v>619</v>
      </c>
      <c r="E89" s="8" t="s">
        <v>620</v>
      </c>
      <c r="F89" s="34"/>
    </row>
    <row r="90" customFormat="false" ht="15" hidden="false" customHeight="false" outlineLevel="0" collapsed="false">
      <c r="A90" s="8" t="s">
        <v>53</v>
      </c>
      <c r="B90" s="8" t="n">
        <v>21</v>
      </c>
      <c r="C90" s="8" t="s">
        <v>661</v>
      </c>
      <c r="D90" s="74" t="s">
        <v>619</v>
      </c>
      <c r="E90" s="8" t="s">
        <v>620</v>
      </c>
      <c r="F90" s="34"/>
    </row>
    <row r="91" customFormat="false" ht="15" hidden="false" customHeight="false" outlineLevel="0" collapsed="false">
      <c r="A91" s="8" t="s">
        <v>53</v>
      </c>
      <c r="B91" s="8" t="n">
        <v>22</v>
      </c>
      <c r="C91" s="8" t="s">
        <v>662</v>
      </c>
      <c r="D91" s="74" t="s">
        <v>619</v>
      </c>
      <c r="E91" s="8" t="s">
        <v>620</v>
      </c>
      <c r="F91" s="34"/>
    </row>
    <row r="92" customFormat="false" ht="15" hidden="false" customHeight="false" outlineLevel="0" collapsed="false">
      <c r="A92" s="8" t="s">
        <v>53</v>
      </c>
      <c r="B92" s="8" t="n">
        <v>23</v>
      </c>
      <c r="C92" s="8" t="s">
        <v>347</v>
      </c>
      <c r="D92" s="72" t="s">
        <v>317</v>
      </c>
      <c r="E92" s="8" t="s">
        <v>663</v>
      </c>
      <c r="F92" s="34" t="s">
        <v>346</v>
      </c>
    </row>
    <row r="93" customFormat="false" ht="15" hidden="false" customHeight="false" outlineLevel="0" collapsed="false">
      <c r="A93" s="8" t="s">
        <v>53</v>
      </c>
      <c r="B93" s="8" t="n">
        <v>24</v>
      </c>
      <c r="C93" s="8" t="s">
        <v>664</v>
      </c>
      <c r="D93" s="73" t="s">
        <v>602</v>
      </c>
      <c r="E93" s="8" t="s">
        <v>665</v>
      </c>
      <c r="F93" s="34"/>
    </row>
    <row r="94" customFormat="false" ht="15" hidden="false" customHeight="false" outlineLevel="0" collapsed="false">
      <c r="A94" s="8" t="s">
        <v>53</v>
      </c>
      <c r="B94" s="8" t="n">
        <v>25</v>
      </c>
      <c r="C94" s="8" t="s">
        <v>666</v>
      </c>
      <c r="D94" s="74" t="s">
        <v>619</v>
      </c>
      <c r="E94" s="8" t="s">
        <v>620</v>
      </c>
      <c r="F94" s="34"/>
    </row>
    <row r="95" customFormat="false" ht="15" hidden="false" customHeight="false" outlineLevel="0" collapsed="false">
      <c r="A95" s="8" t="s">
        <v>53</v>
      </c>
      <c r="B95" s="8" t="n">
        <v>26</v>
      </c>
      <c r="C95" s="8" t="s">
        <v>667</v>
      </c>
      <c r="D95" s="73" t="s">
        <v>602</v>
      </c>
      <c r="E95" s="8" t="s">
        <v>603</v>
      </c>
      <c r="F95" s="34"/>
    </row>
    <row r="96" customFormat="false" ht="15" hidden="false" customHeight="false" outlineLevel="0" collapsed="false">
      <c r="A96" s="8" t="s">
        <v>53</v>
      </c>
      <c r="B96" s="8" t="n">
        <v>27</v>
      </c>
      <c r="C96" s="8" t="s">
        <v>350</v>
      </c>
      <c r="D96" s="70" t="s">
        <v>563</v>
      </c>
      <c r="E96" s="8" t="s">
        <v>668</v>
      </c>
      <c r="F96" s="34" t="s">
        <v>352</v>
      </c>
    </row>
    <row r="97" customFormat="false" ht="15" hidden="false" customHeight="false" outlineLevel="0" collapsed="false">
      <c r="A97" s="8" t="s">
        <v>53</v>
      </c>
      <c r="B97" s="8" t="n">
        <v>28</v>
      </c>
      <c r="C97" s="8" t="s">
        <v>669</v>
      </c>
      <c r="D97" s="71" t="s">
        <v>582</v>
      </c>
      <c r="E97" s="8" t="s">
        <v>583</v>
      </c>
      <c r="F97" s="34" t="s">
        <v>614</v>
      </c>
    </row>
    <row r="98" customFormat="false" ht="15" hidden="false" customHeight="false" outlineLevel="0" collapsed="false">
      <c r="A98" s="8" t="s">
        <v>53</v>
      </c>
      <c r="B98" s="8" t="n">
        <v>29</v>
      </c>
      <c r="C98" s="8" t="s">
        <v>670</v>
      </c>
      <c r="D98" s="71" t="s">
        <v>582</v>
      </c>
      <c r="E98" s="8" t="s">
        <v>583</v>
      </c>
      <c r="F98" s="34" t="s">
        <v>671</v>
      </c>
    </row>
    <row r="99" customFormat="false" ht="15" hidden="false" customHeight="false" outlineLevel="0" collapsed="false">
      <c r="A99" s="8" t="s">
        <v>53</v>
      </c>
      <c r="B99" s="8" t="n">
        <v>30</v>
      </c>
      <c r="C99" s="8" t="s">
        <v>672</v>
      </c>
      <c r="D99" s="71" t="s">
        <v>582</v>
      </c>
      <c r="E99" s="8" t="s">
        <v>583</v>
      </c>
      <c r="F99" s="34" t="s">
        <v>624</v>
      </c>
    </row>
    <row r="101" customFormat="false" ht="15" hidden="false" customHeight="false" outlineLevel="0" collapsed="false">
      <c r="A101" s="55" t="s">
        <v>62</v>
      </c>
      <c r="B101" s="44"/>
      <c r="C101" s="56" t="s">
        <v>673</v>
      </c>
      <c r="D101" s="44"/>
      <c r="E101" s="44"/>
      <c r="F101" s="44"/>
    </row>
    <row r="102" customFormat="false" ht="15" hidden="false" customHeight="false" outlineLevel="0" collapsed="false">
      <c r="A102" s="8" t="s">
        <v>62</v>
      </c>
      <c r="B102" s="8" t="n">
        <v>1</v>
      </c>
      <c r="C102" s="8" t="s">
        <v>674</v>
      </c>
      <c r="D102" s="72" t="s">
        <v>317</v>
      </c>
      <c r="E102" s="8" t="s">
        <v>675</v>
      </c>
      <c r="F102" s="34"/>
    </row>
    <row r="103" customFormat="false" ht="15" hidden="false" customHeight="false" outlineLevel="0" collapsed="false">
      <c r="A103" s="8" t="s">
        <v>62</v>
      </c>
      <c r="B103" s="8" t="n">
        <v>2</v>
      </c>
      <c r="C103" s="8" t="s">
        <v>676</v>
      </c>
      <c r="D103" s="75" t="s">
        <v>677</v>
      </c>
      <c r="E103" s="8" t="s">
        <v>678</v>
      </c>
      <c r="F103" s="34"/>
    </row>
    <row r="104" customFormat="false" ht="15" hidden="false" customHeight="false" outlineLevel="0" collapsed="false">
      <c r="A104" s="8" t="s">
        <v>62</v>
      </c>
      <c r="B104" s="8" t="n">
        <v>3</v>
      </c>
      <c r="C104" s="8" t="s">
        <v>611</v>
      </c>
      <c r="D104" s="71" t="s">
        <v>582</v>
      </c>
      <c r="E104" s="8" t="s">
        <v>583</v>
      </c>
      <c r="F104" s="34" t="s">
        <v>614</v>
      </c>
    </row>
    <row r="105" customFormat="false" ht="15" hidden="false" customHeight="false" outlineLevel="0" collapsed="false">
      <c r="A105" s="8" t="s">
        <v>62</v>
      </c>
      <c r="B105" s="8" t="n">
        <v>4</v>
      </c>
      <c r="C105" s="8" t="s">
        <v>613</v>
      </c>
      <c r="D105" s="71" t="s">
        <v>582</v>
      </c>
      <c r="E105" s="8" t="s">
        <v>583</v>
      </c>
      <c r="F105" s="34" t="s">
        <v>614</v>
      </c>
    </row>
    <row r="106" customFormat="false" ht="15" hidden="false" customHeight="false" outlineLevel="0" collapsed="false">
      <c r="A106" s="8" t="s">
        <v>62</v>
      </c>
      <c r="B106" s="8" t="n">
        <v>5</v>
      </c>
      <c r="C106" s="8" t="s">
        <v>615</v>
      </c>
      <c r="D106" s="71" t="s">
        <v>582</v>
      </c>
      <c r="E106" s="8" t="s">
        <v>583</v>
      </c>
      <c r="F106" s="34" t="s">
        <v>614</v>
      </c>
    </row>
    <row r="107" customFormat="false" ht="15" hidden="false" customHeight="false" outlineLevel="0" collapsed="false">
      <c r="A107" s="8" t="s">
        <v>62</v>
      </c>
      <c r="B107" s="8" t="n">
        <v>6</v>
      </c>
      <c r="C107" s="8" t="s">
        <v>616</v>
      </c>
      <c r="D107" s="71" t="s">
        <v>582</v>
      </c>
      <c r="E107" s="8" t="s">
        <v>583</v>
      </c>
      <c r="F107" s="34" t="s">
        <v>614</v>
      </c>
    </row>
    <row r="108" customFormat="false" ht="15" hidden="false" customHeight="false" outlineLevel="0" collapsed="false">
      <c r="A108" s="8" t="s">
        <v>62</v>
      </c>
      <c r="B108" s="8" t="n">
        <v>7</v>
      </c>
      <c r="C108" s="8" t="s">
        <v>606</v>
      </c>
      <c r="D108" s="73" t="s">
        <v>602</v>
      </c>
      <c r="E108" s="8" t="s">
        <v>603</v>
      </c>
      <c r="F108" s="34"/>
    </row>
    <row r="109" customFormat="false" ht="15" hidden="false" customHeight="false" outlineLevel="0" collapsed="false">
      <c r="A109" s="8" t="s">
        <v>62</v>
      </c>
      <c r="B109" s="8" t="n">
        <v>8</v>
      </c>
      <c r="C109" s="8" t="s">
        <v>605</v>
      </c>
      <c r="D109" s="73" t="s">
        <v>602</v>
      </c>
      <c r="E109" s="8" t="s">
        <v>603</v>
      </c>
      <c r="F109" s="34"/>
    </row>
    <row r="110" customFormat="false" ht="15" hidden="false" customHeight="false" outlineLevel="0" collapsed="false">
      <c r="A110" s="8" t="s">
        <v>62</v>
      </c>
      <c r="B110" s="8" t="n">
        <v>9</v>
      </c>
      <c r="C110" s="8" t="s">
        <v>664</v>
      </c>
      <c r="D110" s="57" t="s">
        <v>566</v>
      </c>
      <c r="E110" s="8" t="s">
        <v>679</v>
      </c>
      <c r="F110" s="34" t="s">
        <v>364</v>
      </c>
    </row>
    <row r="111" customFormat="false" ht="15" hidden="false" customHeight="false" outlineLevel="0" collapsed="false">
      <c r="A111" s="8" t="s">
        <v>62</v>
      </c>
      <c r="B111" s="8" t="n">
        <v>10</v>
      </c>
      <c r="C111" s="8" t="s">
        <v>680</v>
      </c>
      <c r="D111" s="74" t="s">
        <v>619</v>
      </c>
      <c r="E111" s="8" t="s">
        <v>620</v>
      </c>
      <c r="F111" s="34"/>
    </row>
    <row r="112" customFormat="false" ht="15" hidden="false" customHeight="false" outlineLevel="0" collapsed="false">
      <c r="A112" s="8" t="s">
        <v>62</v>
      </c>
      <c r="B112" s="8" t="n">
        <v>11</v>
      </c>
      <c r="C112" s="8" t="s">
        <v>638</v>
      </c>
      <c r="D112" s="73" t="s">
        <v>602</v>
      </c>
      <c r="E112" s="8" t="s">
        <v>650</v>
      </c>
      <c r="F112" s="34"/>
    </row>
    <row r="113" customFormat="false" ht="15" hidden="false" customHeight="false" outlineLevel="0" collapsed="false">
      <c r="A113" s="8" t="s">
        <v>62</v>
      </c>
      <c r="B113" s="8" t="n">
        <v>12</v>
      </c>
      <c r="C113" s="8" t="s">
        <v>365</v>
      </c>
      <c r="D113" s="57" t="s">
        <v>566</v>
      </c>
      <c r="E113" s="8" t="s">
        <v>681</v>
      </c>
      <c r="F113" s="34" t="s">
        <v>367</v>
      </c>
    </row>
    <row r="114" customFormat="false" ht="15" hidden="false" customHeight="false" outlineLevel="0" collapsed="false">
      <c r="A114" s="8" t="s">
        <v>62</v>
      </c>
      <c r="B114" s="8" t="n">
        <v>13</v>
      </c>
      <c r="C114" s="8" t="s">
        <v>642</v>
      </c>
      <c r="D114" s="73" t="s">
        <v>602</v>
      </c>
      <c r="E114" s="8" t="s">
        <v>658</v>
      </c>
      <c r="F114" s="34"/>
    </row>
    <row r="115" customFormat="false" ht="15" hidden="false" customHeight="false" outlineLevel="0" collapsed="false">
      <c r="A115" s="8" t="s">
        <v>62</v>
      </c>
      <c r="B115" s="8" t="n">
        <v>14</v>
      </c>
      <c r="C115" s="8" t="s">
        <v>682</v>
      </c>
      <c r="D115" s="73" t="s">
        <v>602</v>
      </c>
      <c r="E115" s="8" t="s">
        <v>658</v>
      </c>
      <c r="F115" s="34"/>
    </row>
    <row r="116" customFormat="false" ht="15" hidden="false" customHeight="false" outlineLevel="0" collapsed="false">
      <c r="A116" s="8" t="s">
        <v>62</v>
      </c>
      <c r="B116" s="8" t="n">
        <v>15</v>
      </c>
      <c r="C116" s="8" t="s">
        <v>683</v>
      </c>
      <c r="D116" s="73" t="s">
        <v>602</v>
      </c>
      <c r="E116" s="8" t="s">
        <v>603</v>
      </c>
      <c r="F116" s="34"/>
    </row>
    <row r="117" customFormat="false" ht="15" hidden="false" customHeight="false" outlineLevel="0" collapsed="false">
      <c r="A117" s="8" t="s">
        <v>62</v>
      </c>
      <c r="B117" s="8" t="n">
        <v>16</v>
      </c>
      <c r="C117" s="8" t="s">
        <v>643</v>
      </c>
      <c r="D117" s="73" t="s">
        <v>602</v>
      </c>
      <c r="E117" s="8" t="s">
        <v>658</v>
      </c>
      <c r="F117" s="34"/>
    </row>
    <row r="119" customFormat="false" ht="15" hidden="false" customHeight="false" outlineLevel="0" collapsed="false">
      <c r="A119" s="55" t="s">
        <v>70</v>
      </c>
      <c r="B119" s="44"/>
      <c r="C119" s="56" t="s">
        <v>684</v>
      </c>
      <c r="D119" s="44"/>
      <c r="E119" s="44"/>
      <c r="F119" s="44"/>
    </row>
    <row r="120" customFormat="false" ht="15" hidden="false" customHeight="false" outlineLevel="0" collapsed="false">
      <c r="A120" s="8" t="s">
        <v>70</v>
      </c>
      <c r="B120" s="8" t="n">
        <v>1</v>
      </c>
      <c r="C120" s="8" t="s">
        <v>601</v>
      </c>
      <c r="D120" s="73" t="s">
        <v>602</v>
      </c>
      <c r="E120" s="8" t="s">
        <v>603</v>
      </c>
      <c r="F120" s="34"/>
    </row>
    <row r="121" customFormat="false" ht="15" hidden="false" customHeight="false" outlineLevel="0" collapsed="false">
      <c r="A121" s="8" t="s">
        <v>70</v>
      </c>
      <c r="B121" s="8" t="n">
        <v>2</v>
      </c>
      <c r="C121" s="8" t="s">
        <v>605</v>
      </c>
      <c r="D121" s="73" t="s">
        <v>602</v>
      </c>
      <c r="E121" s="8" t="s">
        <v>603</v>
      </c>
      <c r="F121" s="34"/>
    </row>
    <row r="122" customFormat="false" ht="15" hidden="false" customHeight="false" outlineLevel="0" collapsed="false">
      <c r="A122" s="8" t="s">
        <v>70</v>
      </c>
      <c r="B122" s="8" t="n">
        <v>3</v>
      </c>
      <c r="C122" s="8" t="s">
        <v>667</v>
      </c>
      <c r="D122" s="73" t="s">
        <v>602</v>
      </c>
      <c r="E122" s="8" t="s">
        <v>650</v>
      </c>
      <c r="F122" s="34"/>
    </row>
    <row r="123" customFormat="false" ht="15" hidden="false" customHeight="false" outlineLevel="0" collapsed="false">
      <c r="A123" s="8" t="s">
        <v>70</v>
      </c>
      <c r="B123" s="8" t="n">
        <v>4</v>
      </c>
      <c r="C123" s="8" t="s">
        <v>606</v>
      </c>
      <c r="D123" s="73" t="s">
        <v>602</v>
      </c>
      <c r="E123" s="8" t="s">
        <v>603</v>
      </c>
      <c r="F123" s="34"/>
    </row>
    <row r="124" customFormat="false" ht="15" hidden="false" customHeight="false" outlineLevel="0" collapsed="false">
      <c r="A124" s="8" t="s">
        <v>70</v>
      </c>
      <c r="B124" s="8" t="n">
        <v>5</v>
      </c>
      <c r="C124" s="8" t="s">
        <v>685</v>
      </c>
      <c r="D124" s="73" t="s">
        <v>602</v>
      </c>
      <c r="E124" s="8" t="s">
        <v>686</v>
      </c>
      <c r="F124" s="34"/>
    </row>
    <row r="125" customFormat="false" ht="15" hidden="false" customHeight="false" outlineLevel="0" collapsed="false">
      <c r="A125" s="8" t="s">
        <v>70</v>
      </c>
      <c r="B125" s="8" t="n">
        <v>6</v>
      </c>
      <c r="C125" s="8" t="s">
        <v>687</v>
      </c>
      <c r="D125" s="73" t="s">
        <v>602</v>
      </c>
      <c r="E125" s="8" t="s">
        <v>650</v>
      </c>
      <c r="F125" s="34"/>
    </row>
    <row r="126" customFormat="false" ht="15" hidden="false" customHeight="false" outlineLevel="0" collapsed="false">
      <c r="A126" s="8" t="s">
        <v>70</v>
      </c>
      <c r="B126" s="8" t="n">
        <v>7</v>
      </c>
      <c r="C126" s="8" t="s">
        <v>682</v>
      </c>
      <c r="D126" s="73" t="s">
        <v>602</v>
      </c>
      <c r="E126" s="8" t="s">
        <v>603</v>
      </c>
      <c r="F126" s="34"/>
    </row>
    <row r="127" customFormat="false" ht="15" hidden="false" customHeight="false" outlineLevel="0" collapsed="false">
      <c r="A127" s="8" t="s">
        <v>70</v>
      </c>
      <c r="B127" s="8" t="n">
        <v>8</v>
      </c>
      <c r="C127" s="8" t="s">
        <v>683</v>
      </c>
      <c r="D127" s="73" t="s">
        <v>602</v>
      </c>
      <c r="E127" s="8" t="s">
        <v>603</v>
      </c>
      <c r="F127" s="34"/>
    </row>
    <row r="129" customFormat="false" ht="15" hidden="false" customHeight="false" outlineLevel="0" collapsed="false">
      <c r="A129" s="55" t="s">
        <v>76</v>
      </c>
      <c r="B129" s="44"/>
      <c r="C129" s="56" t="s">
        <v>688</v>
      </c>
      <c r="D129" s="44"/>
      <c r="E129" s="44"/>
      <c r="F129" s="44"/>
    </row>
    <row r="130" customFormat="false" ht="15" hidden="false" customHeight="false" outlineLevel="0" collapsed="false">
      <c r="A130" s="8" t="s">
        <v>76</v>
      </c>
      <c r="B130" s="8" t="n">
        <v>1</v>
      </c>
      <c r="C130" s="8" t="s">
        <v>606</v>
      </c>
      <c r="D130" s="73" t="s">
        <v>602</v>
      </c>
      <c r="E130" s="8" t="s">
        <v>603</v>
      </c>
      <c r="F130" s="34"/>
    </row>
    <row r="131" customFormat="false" ht="15" hidden="false" customHeight="false" outlineLevel="0" collapsed="false">
      <c r="A131" s="8" t="s">
        <v>76</v>
      </c>
      <c r="B131" s="8" t="n">
        <v>2</v>
      </c>
      <c r="C131" s="8" t="s">
        <v>601</v>
      </c>
      <c r="D131" s="73" t="s">
        <v>602</v>
      </c>
      <c r="E131" s="8" t="s">
        <v>603</v>
      </c>
      <c r="F131" s="34"/>
    </row>
    <row r="132" customFormat="false" ht="15" hidden="false" customHeight="false" outlineLevel="0" collapsed="false">
      <c r="A132" s="8" t="s">
        <v>76</v>
      </c>
      <c r="B132" s="8" t="n">
        <v>3</v>
      </c>
      <c r="C132" s="8" t="s">
        <v>579</v>
      </c>
      <c r="D132" s="73" t="s">
        <v>602</v>
      </c>
      <c r="E132" s="8" t="s">
        <v>603</v>
      </c>
      <c r="F132" s="34"/>
    </row>
    <row r="133" customFormat="false" ht="15" hidden="false" customHeight="false" outlineLevel="0" collapsed="false">
      <c r="A133" s="8" t="s">
        <v>76</v>
      </c>
      <c r="B133" s="8" t="n">
        <v>4</v>
      </c>
      <c r="C133" s="8" t="s">
        <v>689</v>
      </c>
      <c r="D133" s="73" t="s">
        <v>602</v>
      </c>
      <c r="E133" s="8" t="s">
        <v>603</v>
      </c>
      <c r="F133" s="34"/>
    </row>
    <row r="134" customFormat="false" ht="15" hidden="false" customHeight="false" outlineLevel="0" collapsed="false">
      <c r="A134" s="8" t="s">
        <v>76</v>
      </c>
      <c r="B134" s="8" t="n">
        <v>5</v>
      </c>
      <c r="C134" s="8" t="s">
        <v>690</v>
      </c>
      <c r="D134" s="73" t="s">
        <v>602</v>
      </c>
      <c r="E134" s="8" t="s">
        <v>603</v>
      </c>
      <c r="F134" s="34"/>
    </row>
    <row r="135" customFormat="false" ht="15" hidden="false" customHeight="false" outlineLevel="0" collapsed="false">
      <c r="A135" s="8" t="s">
        <v>76</v>
      </c>
      <c r="B135" s="8" t="n">
        <v>6</v>
      </c>
      <c r="C135" s="8" t="s">
        <v>691</v>
      </c>
      <c r="D135" s="73" t="s">
        <v>602</v>
      </c>
      <c r="E135" s="8" t="s">
        <v>603</v>
      </c>
      <c r="F135" s="34"/>
    </row>
    <row r="136" customFormat="false" ht="15" hidden="false" customHeight="false" outlineLevel="0" collapsed="false">
      <c r="A136" s="8" t="s">
        <v>76</v>
      </c>
      <c r="B136" s="8" t="n">
        <v>7</v>
      </c>
      <c r="C136" s="8" t="s">
        <v>692</v>
      </c>
      <c r="D136" s="73" t="s">
        <v>602</v>
      </c>
      <c r="E136" s="8" t="s">
        <v>603</v>
      </c>
      <c r="F136" s="34"/>
    </row>
    <row r="137" customFormat="false" ht="15" hidden="false" customHeight="false" outlineLevel="0" collapsed="false">
      <c r="A137" s="8" t="s">
        <v>76</v>
      </c>
      <c r="B137" s="8" t="n">
        <v>8</v>
      </c>
      <c r="C137" s="8" t="s">
        <v>693</v>
      </c>
      <c r="D137" s="70" t="s">
        <v>563</v>
      </c>
      <c r="E137" s="8" t="s">
        <v>694</v>
      </c>
      <c r="F137" s="34"/>
    </row>
    <row r="138" customFormat="false" ht="15" hidden="false" customHeight="false" outlineLevel="0" collapsed="false">
      <c r="A138" s="8" t="s">
        <v>76</v>
      </c>
      <c r="B138" s="8" t="n">
        <v>9</v>
      </c>
      <c r="C138" s="8" t="s">
        <v>695</v>
      </c>
      <c r="D138" s="70" t="s">
        <v>563</v>
      </c>
      <c r="E138" s="8" t="s">
        <v>696</v>
      </c>
      <c r="F138" s="34"/>
    </row>
    <row r="139" customFormat="false" ht="15" hidden="false" customHeight="false" outlineLevel="0" collapsed="false">
      <c r="A139" s="8" t="s">
        <v>76</v>
      </c>
      <c r="B139" s="8" t="n">
        <v>10</v>
      </c>
      <c r="C139" s="8" t="s">
        <v>385</v>
      </c>
      <c r="D139" s="72" t="s">
        <v>317</v>
      </c>
      <c r="E139" s="8" t="s">
        <v>697</v>
      </c>
      <c r="F139" s="34"/>
    </row>
    <row r="140" customFormat="false" ht="15" hidden="false" customHeight="false" outlineLevel="0" collapsed="false">
      <c r="A140" s="8" t="s">
        <v>76</v>
      </c>
      <c r="B140" s="8" t="n">
        <v>11</v>
      </c>
      <c r="C140" s="8" t="s">
        <v>698</v>
      </c>
      <c r="D140" s="73" t="s">
        <v>602</v>
      </c>
      <c r="E140" s="8" t="s">
        <v>603</v>
      </c>
      <c r="F140" s="34"/>
    </row>
    <row r="141" customFormat="false" ht="15" hidden="false" customHeight="false" outlineLevel="0" collapsed="false">
      <c r="A141" s="8" t="s">
        <v>76</v>
      </c>
      <c r="B141" s="8" t="n">
        <v>12</v>
      </c>
      <c r="C141" s="8" t="s">
        <v>605</v>
      </c>
      <c r="D141" s="73" t="s">
        <v>602</v>
      </c>
      <c r="E141" s="8" t="s">
        <v>603</v>
      </c>
      <c r="F141" s="34"/>
    </row>
    <row r="142" customFormat="false" ht="15" hidden="false" customHeight="false" outlineLevel="0" collapsed="false">
      <c r="A142" s="8" t="s">
        <v>76</v>
      </c>
      <c r="B142" s="8" t="n">
        <v>13</v>
      </c>
      <c r="C142" s="8" t="s">
        <v>699</v>
      </c>
      <c r="D142" s="72" t="s">
        <v>317</v>
      </c>
      <c r="E142" s="8" t="s">
        <v>700</v>
      </c>
      <c r="F142" s="34"/>
    </row>
    <row r="143" customFormat="false" ht="15" hidden="false" customHeight="false" outlineLevel="0" collapsed="false">
      <c r="A143" s="8" t="s">
        <v>76</v>
      </c>
      <c r="B143" s="8" t="n">
        <v>14</v>
      </c>
      <c r="C143" s="8" t="s">
        <v>701</v>
      </c>
      <c r="D143" s="71" t="s">
        <v>582</v>
      </c>
      <c r="E143" s="8" t="s">
        <v>583</v>
      </c>
      <c r="F143" s="34" t="s">
        <v>614</v>
      </c>
    </row>
    <row r="144" customFormat="false" ht="15" hidden="false" customHeight="false" outlineLevel="0" collapsed="false">
      <c r="A144" s="8" t="s">
        <v>76</v>
      </c>
      <c r="B144" s="8" t="n">
        <v>15</v>
      </c>
      <c r="C144" s="8" t="s">
        <v>643</v>
      </c>
      <c r="D144" s="73" t="s">
        <v>602</v>
      </c>
      <c r="E144" s="8" t="s">
        <v>603</v>
      </c>
      <c r="F144" s="34"/>
    </row>
    <row r="145" customFormat="false" ht="15" hidden="false" customHeight="false" outlineLevel="0" collapsed="false">
      <c r="A145" s="8" t="s">
        <v>76</v>
      </c>
      <c r="B145" s="8" t="n">
        <v>16</v>
      </c>
      <c r="C145" s="8" t="s">
        <v>667</v>
      </c>
      <c r="D145" s="73" t="s">
        <v>602</v>
      </c>
      <c r="E145" s="8" t="s">
        <v>603</v>
      </c>
      <c r="F145" s="34"/>
    </row>
    <row r="146" customFormat="false" ht="15" hidden="false" customHeight="false" outlineLevel="0" collapsed="false">
      <c r="A146" s="8" t="s">
        <v>76</v>
      </c>
      <c r="B146" s="8" t="n">
        <v>17</v>
      </c>
      <c r="C146" s="8" t="s">
        <v>562</v>
      </c>
      <c r="D146" s="73" t="s">
        <v>602</v>
      </c>
      <c r="E146" s="8" t="s">
        <v>603</v>
      </c>
      <c r="F146" s="34"/>
    </row>
    <row r="147" customFormat="false" ht="15" hidden="false" customHeight="false" outlineLevel="0" collapsed="false">
      <c r="A147" s="8" t="s">
        <v>76</v>
      </c>
      <c r="B147" s="8" t="n">
        <v>18</v>
      </c>
      <c r="C147" s="8" t="s">
        <v>487</v>
      </c>
      <c r="D147" s="73" t="s">
        <v>602</v>
      </c>
      <c r="E147" s="8" t="s">
        <v>603</v>
      </c>
      <c r="F147" s="34"/>
    </row>
    <row r="148" customFormat="false" ht="15" hidden="false" customHeight="false" outlineLevel="0" collapsed="false">
      <c r="A148" s="8" t="s">
        <v>76</v>
      </c>
      <c r="B148" s="8" t="n">
        <v>19</v>
      </c>
      <c r="C148" s="8" t="s">
        <v>664</v>
      </c>
      <c r="D148" s="73" t="s">
        <v>602</v>
      </c>
      <c r="E148" s="8" t="s">
        <v>603</v>
      </c>
      <c r="F148" s="34"/>
    </row>
    <row r="149" customFormat="false" ht="15" hidden="false" customHeight="false" outlineLevel="0" collapsed="false">
      <c r="A149" s="8" t="s">
        <v>76</v>
      </c>
      <c r="B149" s="8" t="n">
        <v>20</v>
      </c>
      <c r="C149" s="8" t="s">
        <v>642</v>
      </c>
      <c r="D149" s="73" t="s">
        <v>602</v>
      </c>
      <c r="E149" s="8" t="s">
        <v>603</v>
      </c>
      <c r="F149" s="34"/>
    </row>
    <row r="150" customFormat="false" ht="15" hidden="false" customHeight="false" outlineLevel="0" collapsed="false">
      <c r="A150" s="8" t="s">
        <v>76</v>
      </c>
      <c r="B150" s="8" t="n">
        <v>21</v>
      </c>
      <c r="C150" s="8" t="s">
        <v>702</v>
      </c>
      <c r="D150" s="71" t="s">
        <v>582</v>
      </c>
      <c r="E150" s="8" t="s">
        <v>583</v>
      </c>
      <c r="F150" s="34" t="s">
        <v>614</v>
      </c>
    </row>
    <row r="151" customFormat="false" ht="15" hidden="false" customHeight="false" outlineLevel="0" collapsed="false">
      <c r="A151" s="8" t="s">
        <v>76</v>
      </c>
      <c r="B151" s="8" t="n">
        <v>22</v>
      </c>
      <c r="C151" s="8" t="s">
        <v>703</v>
      </c>
      <c r="D151" s="74" t="s">
        <v>619</v>
      </c>
      <c r="E151" s="8" t="s">
        <v>620</v>
      </c>
      <c r="F151" s="34"/>
    </row>
    <row r="152" customFormat="false" ht="15" hidden="false" customHeight="false" outlineLevel="0" collapsed="false">
      <c r="A152" s="8" t="s">
        <v>76</v>
      </c>
      <c r="B152" s="8" t="n">
        <v>23</v>
      </c>
      <c r="C152" s="8" t="s">
        <v>704</v>
      </c>
      <c r="D152" s="74" t="s">
        <v>619</v>
      </c>
      <c r="E152" s="8" t="s">
        <v>620</v>
      </c>
      <c r="F152" s="34"/>
    </row>
    <row r="153" customFormat="false" ht="15" hidden="false" customHeight="false" outlineLevel="0" collapsed="false">
      <c r="A153" s="8" t="s">
        <v>76</v>
      </c>
      <c r="B153" s="8" t="n">
        <v>24</v>
      </c>
      <c r="C153" s="8" t="s">
        <v>705</v>
      </c>
      <c r="D153" s="71" t="s">
        <v>582</v>
      </c>
      <c r="E153" s="8" t="s">
        <v>583</v>
      </c>
      <c r="F153" s="34" t="s">
        <v>614</v>
      </c>
    </row>
    <row r="154" customFormat="false" ht="15" hidden="false" customHeight="false" outlineLevel="0" collapsed="false">
      <c r="A154" s="8" t="s">
        <v>76</v>
      </c>
      <c r="B154" s="8" t="n">
        <v>25</v>
      </c>
      <c r="C154" s="8" t="s">
        <v>576</v>
      </c>
      <c r="D154" s="73" t="s">
        <v>602</v>
      </c>
      <c r="E154" s="8" t="s">
        <v>706</v>
      </c>
      <c r="F154" s="34"/>
    </row>
    <row r="155" customFormat="false" ht="15" hidden="false" customHeight="false" outlineLevel="0" collapsed="false">
      <c r="A155" s="8" t="s">
        <v>76</v>
      </c>
      <c r="B155" s="8" t="n">
        <v>26</v>
      </c>
      <c r="C155" s="8" t="s">
        <v>707</v>
      </c>
      <c r="D155" s="74" t="s">
        <v>619</v>
      </c>
      <c r="E155" s="8" t="s">
        <v>620</v>
      </c>
      <c r="F155" s="34"/>
    </row>
    <row r="156" customFormat="false" ht="15" hidden="false" customHeight="false" outlineLevel="0" collapsed="false">
      <c r="A156" s="8" t="s">
        <v>76</v>
      </c>
      <c r="B156" s="8" t="n">
        <v>27</v>
      </c>
      <c r="C156" s="8" t="s">
        <v>708</v>
      </c>
      <c r="D156" s="71" t="s">
        <v>582</v>
      </c>
      <c r="E156" s="8" t="s">
        <v>583</v>
      </c>
      <c r="F156" s="34" t="s">
        <v>709</v>
      </c>
    </row>
    <row r="157" customFormat="false" ht="15" hidden="false" customHeight="false" outlineLevel="0" collapsed="false">
      <c r="A157" s="8" t="s">
        <v>76</v>
      </c>
      <c r="B157" s="8" t="n">
        <v>28</v>
      </c>
      <c r="C157" s="8" t="s">
        <v>305</v>
      </c>
      <c r="D157" s="73" t="s">
        <v>602</v>
      </c>
      <c r="E157" s="8" t="s">
        <v>665</v>
      </c>
      <c r="F157" s="34"/>
    </row>
    <row r="158" customFormat="false" ht="15" hidden="false" customHeight="false" outlineLevel="0" collapsed="false">
      <c r="A158" s="8" t="s">
        <v>76</v>
      </c>
      <c r="B158" s="8" t="n">
        <v>29</v>
      </c>
      <c r="C158" s="8" t="s">
        <v>710</v>
      </c>
      <c r="D158" s="74" t="s">
        <v>619</v>
      </c>
      <c r="E158" s="8" t="s">
        <v>620</v>
      </c>
      <c r="F158" s="34"/>
    </row>
    <row r="159" customFormat="false" ht="15" hidden="false" customHeight="false" outlineLevel="0" collapsed="false">
      <c r="A159" s="8" t="s">
        <v>76</v>
      </c>
      <c r="B159" s="8" t="n">
        <v>30</v>
      </c>
      <c r="C159" s="8" t="s">
        <v>711</v>
      </c>
      <c r="D159" s="73" t="s">
        <v>602</v>
      </c>
      <c r="E159" s="8" t="s">
        <v>603</v>
      </c>
      <c r="F159" s="34"/>
    </row>
    <row r="160" customFormat="false" ht="15" hidden="false" customHeight="false" outlineLevel="0" collapsed="false">
      <c r="A160" s="8" t="s">
        <v>76</v>
      </c>
      <c r="B160" s="8" t="n">
        <v>31</v>
      </c>
      <c r="C160" s="8" t="s">
        <v>712</v>
      </c>
      <c r="D160" s="71" t="s">
        <v>582</v>
      </c>
      <c r="E160" s="8" t="s">
        <v>583</v>
      </c>
      <c r="F160" s="34" t="s">
        <v>614</v>
      </c>
    </row>
    <row r="161" customFormat="false" ht="15" hidden="false" customHeight="false" outlineLevel="0" collapsed="false">
      <c r="A161" s="8" t="s">
        <v>76</v>
      </c>
      <c r="B161" s="8" t="n">
        <v>32</v>
      </c>
      <c r="C161" s="8" t="s">
        <v>713</v>
      </c>
      <c r="D161" s="71" t="s">
        <v>582</v>
      </c>
      <c r="E161" s="8" t="s">
        <v>583</v>
      </c>
      <c r="F161" s="34" t="s">
        <v>614</v>
      </c>
    </row>
    <row r="162" customFormat="false" ht="15" hidden="false" customHeight="false" outlineLevel="0" collapsed="false">
      <c r="A162" s="8" t="s">
        <v>76</v>
      </c>
      <c r="B162" s="8" t="n">
        <v>33</v>
      </c>
      <c r="C162" s="8" t="s">
        <v>714</v>
      </c>
      <c r="D162" s="71" t="s">
        <v>582</v>
      </c>
      <c r="E162" s="8" t="s">
        <v>583</v>
      </c>
      <c r="F162" s="34" t="s">
        <v>614</v>
      </c>
    </row>
    <row r="163" customFormat="false" ht="15" hidden="false" customHeight="false" outlineLevel="0" collapsed="false">
      <c r="A163" s="8" t="s">
        <v>76</v>
      </c>
      <c r="B163" s="8" t="n">
        <v>34</v>
      </c>
      <c r="C163" s="8" t="s">
        <v>611</v>
      </c>
      <c r="D163" s="71" t="s">
        <v>582</v>
      </c>
      <c r="E163" s="8" t="s">
        <v>583</v>
      </c>
      <c r="F163" s="34" t="s">
        <v>614</v>
      </c>
    </row>
    <row r="164" customFormat="false" ht="15" hidden="false" customHeight="false" outlineLevel="0" collapsed="false">
      <c r="A164" s="8" t="s">
        <v>76</v>
      </c>
      <c r="B164" s="8" t="n">
        <v>35</v>
      </c>
      <c r="C164" s="8" t="s">
        <v>615</v>
      </c>
      <c r="D164" s="71" t="s">
        <v>582</v>
      </c>
      <c r="E164" s="8" t="s">
        <v>583</v>
      </c>
      <c r="F164" s="34" t="s">
        <v>614</v>
      </c>
    </row>
    <row r="165" customFormat="false" ht="15" hidden="false" customHeight="false" outlineLevel="0" collapsed="false">
      <c r="A165" s="8" t="s">
        <v>76</v>
      </c>
      <c r="B165" s="8" t="n">
        <v>36</v>
      </c>
      <c r="C165" s="8" t="s">
        <v>613</v>
      </c>
      <c r="D165" s="71" t="s">
        <v>582</v>
      </c>
      <c r="E165" s="8" t="s">
        <v>583</v>
      </c>
      <c r="F165" s="34" t="s">
        <v>614</v>
      </c>
    </row>
    <row r="166" customFormat="false" ht="15" hidden="false" customHeight="false" outlineLevel="0" collapsed="false">
      <c r="A166" s="8" t="s">
        <v>76</v>
      </c>
      <c r="B166" s="8" t="n">
        <v>37</v>
      </c>
      <c r="C166" s="8" t="s">
        <v>616</v>
      </c>
      <c r="D166" s="71" t="s">
        <v>582</v>
      </c>
      <c r="E166" s="8" t="s">
        <v>583</v>
      </c>
      <c r="F166" s="34" t="s">
        <v>614</v>
      </c>
    </row>
    <row r="168" customFormat="false" ht="15" hidden="false" customHeight="false" outlineLevel="0" collapsed="false">
      <c r="A168" s="55" t="s">
        <v>83</v>
      </c>
      <c r="B168" s="44"/>
      <c r="C168" s="56" t="s">
        <v>715</v>
      </c>
      <c r="D168" s="44"/>
      <c r="E168" s="44"/>
      <c r="F168" s="44"/>
    </row>
    <row r="169" customFormat="false" ht="15" hidden="false" customHeight="false" outlineLevel="0" collapsed="false">
      <c r="A169" s="8" t="s">
        <v>83</v>
      </c>
      <c r="B169" s="8" t="n">
        <v>1</v>
      </c>
      <c r="C169" s="8" t="s">
        <v>716</v>
      </c>
      <c r="D169" s="73" t="s">
        <v>602</v>
      </c>
      <c r="E169" s="8" t="s">
        <v>603</v>
      </c>
      <c r="F169" s="34"/>
    </row>
    <row r="170" customFormat="false" ht="15" hidden="false" customHeight="false" outlineLevel="0" collapsed="false">
      <c r="A170" s="8" t="s">
        <v>83</v>
      </c>
      <c r="B170" s="8" t="n">
        <v>2</v>
      </c>
      <c r="C170" s="8" t="s">
        <v>579</v>
      </c>
      <c r="D170" s="73" t="s">
        <v>602</v>
      </c>
      <c r="E170" s="8" t="s">
        <v>603</v>
      </c>
      <c r="F170" s="34"/>
    </row>
    <row r="171" customFormat="false" ht="15" hidden="false" customHeight="false" outlineLevel="0" collapsed="false">
      <c r="A171" s="8" t="s">
        <v>83</v>
      </c>
      <c r="B171" s="8" t="n">
        <v>3</v>
      </c>
      <c r="C171" s="8" t="s">
        <v>576</v>
      </c>
      <c r="D171" s="73" t="s">
        <v>602</v>
      </c>
      <c r="E171" s="8" t="s">
        <v>706</v>
      </c>
      <c r="F171" s="34"/>
    </row>
    <row r="172" customFormat="false" ht="15" hidden="false" customHeight="false" outlineLevel="0" collapsed="false">
      <c r="A172" s="8" t="s">
        <v>83</v>
      </c>
      <c r="B172" s="8" t="n">
        <v>4</v>
      </c>
      <c r="C172" s="8" t="s">
        <v>606</v>
      </c>
      <c r="D172" s="73" t="s">
        <v>602</v>
      </c>
      <c r="E172" s="8" t="s">
        <v>603</v>
      </c>
      <c r="F172" s="34"/>
    </row>
    <row r="173" customFormat="false" ht="15" hidden="false" customHeight="false" outlineLevel="0" collapsed="false">
      <c r="A173" s="8" t="s">
        <v>83</v>
      </c>
      <c r="B173" s="8" t="n">
        <v>5</v>
      </c>
      <c r="C173" s="8" t="s">
        <v>717</v>
      </c>
      <c r="D173" s="73" t="s">
        <v>602</v>
      </c>
      <c r="E173" s="8" t="s">
        <v>648</v>
      </c>
      <c r="F173" s="34"/>
    </row>
    <row r="174" customFormat="false" ht="15" hidden="false" customHeight="false" outlineLevel="0" collapsed="false">
      <c r="A174" s="8" t="s">
        <v>83</v>
      </c>
      <c r="B174" s="8" t="n">
        <v>6</v>
      </c>
      <c r="C174" s="8" t="s">
        <v>691</v>
      </c>
      <c r="D174" s="73" t="s">
        <v>602</v>
      </c>
      <c r="E174" s="8" t="s">
        <v>603</v>
      </c>
      <c r="F174" s="34"/>
    </row>
    <row r="175" customFormat="false" ht="15" hidden="false" customHeight="false" outlineLevel="0" collapsed="false">
      <c r="A175" s="8" t="s">
        <v>83</v>
      </c>
      <c r="B175" s="8" t="n">
        <v>7</v>
      </c>
      <c r="C175" s="8" t="s">
        <v>394</v>
      </c>
      <c r="D175" s="70" t="s">
        <v>563</v>
      </c>
      <c r="E175" s="8" t="s">
        <v>718</v>
      </c>
      <c r="F175" s="34" t="s">
        <v>352</v>
      </c>
    </row>
    <row r="176" customFormat="false" ht="15" hidden="false" customHeight="false" outlineLevel="0" collapsed="false">
      <c r="A176" s="8" t="s">
        <v>83</v>
      </c>
      <c r="B176" s="8" t="n">
        <v>8</v>
      </c>
      <c r="C176" s="8" t="s">
        <v>562</v>
      </c>
      <c r="D176" s="73" t="s">
        <v>602</v>
      </c>
      <c r="E176" s="8" t="s">
        <v>603</v>
      </c>
      <c r="F176" s="34"/>
    </row>
    <row r="177" customFormat="false" ht="15" hidden="false" customHeight="false" outlineLevel="0" collapsed="false">
      <c r="A177" s="8" t="s">
        <v>83</v>
      </c>
      <c r="B177" s="8" t="n">
        <v>9</v>
      </c>
      <c r="C177" s="8" t="s">
        <v>487</v>
      </c>
      <c r="D177" s="73" t="s">
        <v>602</v>
      </c>
      <c r="E177" s="8" t="s">
        <v>603</v>
      </c>
      <c r="F177" s="34"/>
    </row>
    <row r="178" customFormat="false" ht="15" hidden="false" customHeight="false" outlineLevel="0" collapsed="false">
      <c r="A178" s="8" t="s">
        <v>83</v>
      </c>
      <c r="B178" s="8" t="n">
        <v>10</v>
      </c>
      <c r="C178" s="8" t="s">
        <v>719</v>
      </c>
      <c r="D178" s="75" t="s">
        <v>677</v>
      </c>
      <c r="E178" s="8" t="s">
        <v>678</v>
      </c>
      <c r="F178" s="34"/>
    </row>
    <row r="179" customFormat="false" ht="15" hidden="false" customHeight="false" outlineLevel="0" collapsed="false">
      <c r="A179" s="8" t="s">
        <v>83</v>
      </c>
      <c r="B179" s="8" t="n">
        <v>11</v>
      </c>
      <c r="C179" s="8" t="s">
        <v>720</v>
      </c>
      <c r="D179" s="75" t="s">
        <v>677</v>
      </c>
      <c r="E179" s="8" t="s">
        <v>678</v>
      </c>
      <c r="F179" s="34"/>
    </row>
    <row r="180" customFormat="false" ht="15" hidden="false" customHeight="false" outlineLevel="0" collapsed="false">
      <c r="A180" s="8" t="s">
        <v>83</v>
      </c>
      <c r="B180" s="8" t="n">
        <v>12</v>
      </c>
      <c r="C180" s="8" t="s">
        <v>721</v>
      </c>
      <c r="D180" s="71" t="s">
        <v>582</v>
      </c>
      <c r="E180" s="8" t="s">
        <v>583</v>
      </c>
      <c r="F180" s="34" t="s">
        <v>614</v>
      </c>
    </row>
    <row r="181" customFormat="false" ht="15" hidden="false" customHeight="false" outlineLevel="0" collapsed="false">
      <c r="A181" s="8" t="s">
        <v>83</v>
      </c>
      <c r="B181" s="8" t="n">
        <v>13</v>
      </c>
      <c r="C181" s="8" t="s">
        <v>711</v>
      </c>
      <c r="D181" s="73" t="s">
        <v>602</v>
      </c>
      <c r="E181" s="8" t="s">
        <v>603</v>
      </c>
      <c r="F181" s="34"/>
    </row>
    <row r="182" customFormat="false" ht="15" hidden="false" customHeight="false" outlineLevel="0" collapsed="false">
      <c r="A182" s="8" t="s">
        <v>83</v>
      </c>
      <c r="B182" s="8" t="n">
        <v>14</v>
      </c>
      <c r="C182" s="8" t="s">
        <v>722</v>
      </c>
      <c r="D182" s="72" t="s">
        <v>317</v>
      </c>
      <c r="E182" s="8" t="s">
        <v>723</v>
      </c>
      <c r="F182" s="34"/>
    </row>
    <row r="183" customFormat="false" ht="15" hidden="false" customHeight="false" outlineLevel="0" collapsed="false">
      <c r="A183" s="8" t="s">
        <v>83</v>
      </c>
      <c r="B183" s="8" t="n">
        <v>15</v>
      </c>
      <c r="C183" s="8" t="s">
        <v>724</v>
      </c>
      <c r="D183" s="73" t="s">
        <v>602</v>
      </c>
      <c r="E183" s="8" t="s">
        <v>603</v>
      </c>
      <c r="F183" s="34"/>
    </row>
    <row r="184" customFormat="false" ht="15" hidden="false" customHeight="false" outlineLevel="0" collapsed="false">
      <c r="A184" s="8" t="s">
        <v>83</v>
      </c>
      <c r="B184" s="8" t="n">
        <v>16</v>
      </c>
      <c r="C184" s="8" t="s">
        <v>692</v>
      </c>
      <c r="D184" s="73" t="s">
        <v>602</v>
      </c>
      <c r="E184" s="8" t="s">
        <v>603</v>
      </c>
      <c r="F184" s="34"/>
    </row>
    <row r="185" customFormat="false" ht="15" hidden="false" customHeight="false" outlineLevel="0" collapsed="false">
      <c r="A185" s="8" t="s">
        <v>83</v>
      </c>
      <c r="B185" s="8" t="n">
        <v>17</v>
      </c>
      <c r="C185" s="8" t="s">
        <v>725</v>
      </c>
      <c r="D185" s="71" t="s">
        <v>582</v>
      </c>
      <c r="E185" s="8" t="s">
        <v>583</v>
      </c>
      <c r="F185" s="34" t="s">
        <v>614</v>
      </c>
    </row>
    <row r="186" customFormat="false" ht="15" hidden="false" customHeight="false" outlineLevel="0" collapsed="false">
      <c r="A186" s="8" t="s">
        <v>83</v>
      </c>
      <c r="B186" s="8" t="n">
        <v>18</v>
      </c>
      <c r="C186" s="8" t="s">
        <v>305</v>
      </c>
      <c r="D186" s="73" t="s">
        <v>602</v>
      </c>
      <c r="E186" s="8" t="s">
        <v>665</v>
      </c>
      <c r="F186" s="34"/>
    </row>
    <row r="187" customFormat="false" ht="15" hidden="false" customHeight="false" outlineLevel="0" collapsed="false">
      <c r="A187" s="8" t="s">
        <v>83</v>
      </c>
      <c r="B187" s="8" t="n">
        <v>19</v>
      </c>
      <c r="C187" s="8" t="s">
        <v>638</v>
      </c>
      <c r="D187" s="73" t="s">
        <v>602</v>
      </c>
      <c r="E187" s="8" t="s">
        <v>650</v>
      </c>
      <c r="F187" s="34"/>
    </row>
    <row r="188" customFormat="false" ht="15" hidden="false" customHeight="false" outlineLevel="0" collapsed="false">
      <c r="A188" s="8" t="s">
        <v>83</v>
      </c>
      <c r="B188" s="8" t="n">
        <v>20</v>
      </c>
      <c r="C188" s="8" t="s">
        <v>640</v>
      </c>
      <c r="D188" s="73" t="s">
        <v>602</v>
      </c>
      <c r="E188" s="8" t="s">
        <v>650</v>
      </c>
      <c r="F188" s="34"/>
    </row>
    <row r="189" customFormat="false" ht="15" hidden="false" customHeight="false" outlineLevel="0" collapsed="false">
      <c r="A189" s="8" t="s">
        <v>83</v>
      </c>
      <c r="B189" s="8" t="n">
        <v>21</v>
      </c>
      <c r="C189" s="8" t="s">
        <v>680</v>
      </c>
      <c r="D189" s="74" t="s">
        <v>619</v>
      </c>
      <c r="E189" s="8" t="s">
        <v>620</v>
      </c>
      <c r="F189" s="34"/>
    </row>
    <row r="190" customFormat="false" ht="15" hidden="false" customHeight="false" outlineLevel="0" collapsed="false">
      <c r="A190" s="8" t="s">
        <v>83</v>
      </c>
      <c r="B190" s="8" t="n">
        <v>22</v>
      </c>
      <c r="C190" s="8" t="s">
        <v>702</v>
      </c>
      <c r="D190" s="71" t="s">
        <v>582</v>
      </c>
      <c r="E190" s="8" t="s">
        <v>583</v>
      </c>
      <c r="F190" s="34" t="s">
        <v>614</v>
      </c>
    </row>
    <row r="191" customFormat="false" ht="15" hidden="false" customHeight="false" outlineLevel="0" collapsed="false">
      <c r="A191" s="8" t="s">
        <v>83</v>
      </c>
      <c r="B191" s="8" t="n">
        <v>23</v>
      </c>
      <c r="C191" s="8" t="s">
        <v>698</v>
      </c>
      <c r="D191" s="73" t="s">
        <v>602</v>
      </c>
      <c r="E191" s="8" t="s">
        <v>603</v>
      </c>
      <c r="F191" s="34"/>
    </row>
    <row r="192" customFormat="false" ht="15" hidden="false" customHeight="false" outlineLevel="0" collapsed="false">
      <c r="A192" s="8" t="s">
        <v>83</v>
      </c>
      <c r="B192" s="8" t="n">
        <v>24</v>
      </c>
      <c r="C192" s="8" t="s">
        <v>643</v>
      </c>
      <c r="D192" s="73" t="s">
        <v>602</v>
      </c>
      <c r="E192" s="8" t="s">
        <v>603</v>
      </c>
      <c r="F192" s="34"/>
    </row>
    <row r="193" customFormat="false" ht="15" hidden="false" customHeight="false" outlineLevel="0" collapsed="false">
      <c r="A193" s="8" t="s">
        <v>83</v>
      </c>
      <c r="B193" s="8" t="n">
        <v>25</v>
      </c>
      <c r="C193" s="8" t="s">
        <v>642</v>
      </c>
      <c r="D193" s="73" t="s">
        <v>602</v>
      </c>
      <c r="E193" s="8" t="s">
        <v>603</v>
      </c>
      <c r="F193" s="34"/>
    </row>
    <row r="195" customFormat="false" ht="15" hidden="false" customHeight="false" outlineLevel="0" collapsed="false">
      <c r="A195" s="55" t="s">
        <v>90</v>
      </c>
      <c r="B195" s="44"/>
      <c r="C195" s="56" t="s">
        <v>726</v>
      </c>
      <c r="D195" s="44"/>
      <c r="E195" s="44"/>
      <c r="F195" s="44"/>
    </row>
    <row r="196" customFormat="false" ht="15" hidden="false" customHeight="false" outlineLevel="0" collapsed="false">
      <c r="A196" s="8" t="s">
        <v>90</v>
      </c>
      <c r="B196" s="8" t="n">
        <v>1</v>
      </c>
      <c r="C196" s="8" t="s">
        <v>716</v>
      </c>
      <c r="D196" s="73" t="s">
        <v>602</v>
      </c>
      <c r="E196" s="8" t="s">
        <v>603</v>
      </c>
      <c r="F196" s="34"/>
    </row>
    <row r="197" customFormat="false" ht="15" hidden="false" customHeight="false" outlineLevel="0" collapsed="false">
      <c r="A197" s="8" t="s">
        <v>90</v>
      </c>
      <c r="B197" s="8" t="n">
        <v>2</v>
      </c>
      <c r="C197" s="8" t="s">
        <v>606</v>
      </c>
      <c r="D197" s="73" t="s">
        <v>602</v>
      </c>
      <c r="E197" s="8" t="s">
        <v>603</v>
      </c>
      <c r="F197" s="34"/>
    </row>
    <row r="198" customFormat="false" ht="15" hidden="false" customHeight="false" outlineLevel="0" collapsed="false">
      <c r="A198" s="8" t="s">
        <v>90</v>
      </c>
      <c r="B198" s="8" t="n">
        <v>3</v>
      </c>
      <c r="C198" s="8" t="s">
        <v>579</v>
      </c>
      <c r="D198" s="73" t="s">
        <v>602</v>
      </c>
      <c r="E198" s="8" t="s">
        <v>603</v>
      </c>
      <c r="F198" s="34"/>
    </row>
    <row r="199" customFormat="false" ht="15" hidden="false" customHeight="false" outlineLevel="0" collapsed="false">
      <c r="A199" s="8" t="s">
        <v>90</v>
      </c>
      <c r="B199" s="8" t="n">
        <v>4</v>
      </c>
      <c r="C199" s="8" t="s">
        <v>727</v>
      </c>
      <c r="D199" s="73" t="s">
        <v>602</v>
      </c>
      <c r="E199" s="8" t="s">
        <v>728</v>
      </c>
      <c r="F199" s="34"/>
    </row>
    <row r="200" customFormat="false" ht="15" hidden="false" customHeight="false" outlineLevel="0" collapsed="false">
      <c r="A200" s="8" t="s">
        <v>90</v>
      </c>
      <c r="B200" s="8" t="n">
        <v>5</v>
      </c>
      <c r="C200" s="8" t="s">
        <v>724</v>
      </c>
      <c r="D200" s="73" t="s">
        <v>602</v>
      </c>
      <c r="E200" s="8" t="s">
        <v>603</v>
      </c>
      <c r="F200" s="34"/>
    </row>
    <row r="201" customFormat="false" ht="15" hidden="false" customHeight="false" outlineLevel="0" collapsed="false">
      <c r="A201" s="8" t="s">
        <v>90</v>
      </c>
      <c r="B201" s="8" t="n">
        <v>6</v>
      </c>
      <c r="C201" s="8" t="s">
        <v>698</v>
      </c>
      <c r="D201" s="73" t="s">
        <v>602</v>
      </c>
      <c r="E201" s="8" t="s">
        <v>603</v>
      </c>
      <c r="F201" s="34"/>
    </row>
    <row r="202" customFormat="false" ht="15" hidden="false" customHeight="false" outlineLevel="0" collapsed="false">
      <c r="A202" s="8" t="s">
        <v>90</v>
      </c>
      <c r="B202" s="8" t="n">
        <v>7</v>
      </c>
      <c r="C202" s="8" t="s">
        <v>729</v>
      </c>
      <c r="D202" s="73" t="s">
        <v>602</v>
      </c>
      <c r="E202" s="8" t="s">
        <v>648</v>
      </c>
      <c r="F202" s="34"/>
    </row>
    <row r="203" customFormat="false" ht="15" hidden="false" customHeight="false" outlineLevel="0" collapsed="false">
      <c r="A203" s="8" t="s">
        <v>90</v>
      </c>
      <c r="B203" s="8" t="n">
        <v>8</v>
      </c>
      <c r="C203" s="8" t="s">
        <v>309</v>
      </c>
      <c r="D203" s="70" t="s">
        <v>563</v>
      </c>
      <c r="E203" s="8" t="s">
        <v>730</v>
      </c>
      <c r="F203" s="34"/>
    </row>
    <row r="204" customFormat="false" ht="15" hidden="false" customHeight="false" outlineLevel="0" collapsed="false">
      <c r="A204" s="8" t="s">
        <v>90</v>
      </c>
      <c r="B204" s="8" t="n">
        <v>9</v>
      </c>
      <c r="C204" s="8" t="s">
        <v>495</v>
      </c>
      <c r="D204" s="72" t="s">
        <v>317</v>
      </c>
      <c r="E204" s="8" t="s">
        <v>731</v>
      </c>
      <c r="F204" s="34"/>
    </row>
    <row r="205" customFormat="false" ht="15" hidden="false" customHeight="false" outlineLevel="0" collapsed="false">
      <c r="A205" s="8" t="s">
        <v>90</v>
      </c>
      <c r="B205" s="8" t="n">
        <v>10</v>
      </c>
      <c r="C205" s="8" t="s">
        <v>732</v>
      </c>
      <c r="D205" s="71" t="s">
        <v>582</v>
      </c>
      <c r="E205" s="8" t="s">
        <v>583</v>
      </c>
      <c r="F205" s="34" t="s">
        <v>614</v>
      </c>
    </row>
    <row r="206" customFormat="false" ht="15" hidden="false" customHeight="false" outlineLevel="0" collapsed="false">
      <c r="A206" s="8" t="s">
        <v>90</v>
      </c>
      <c r="B206" s="8" t="n">
        <v>11</v>
      </c>
      <c r="C206" s="8" t="s">
        <v>733</v>
      </c>
      <c r="D206" s="70" t="s">
        <v>563</v>
      </c>
      <c r="E206" s="8" t="s">
        <v>734</v>
      </c>
      <c r="F206" s="34"/>
    </row>
    <row r="207" customFormat="false" ht="15" hidden="false" customHeight="false" outlineLevel="0" collapsed="false">
      <c r="A207" s="8" t="s">
        <v>90</v>
      </c>
      <c r="B207" s="8" t="n">
        <v>12</v>
      </c>
      <c r="C207" s="8" t="s">
        <v>735</v>
      </c>
      <c r="D207" s="71" t="s">
        <v>582</v>
      </c>
      <c r="E207" s="8" t="s">
        <v>583</v>
      </c>
      <c r="F207" s="34" t="s">
        <v>614</v>
      </c>
    </row>
    <row r="208" customFormat="false" ht="15" hidden="false" customHeight="false" outlineLevel="0" collapsed="false">
      <c r="A208" s="8" t="s">
        <v>90</v>
      </c>
      <c r="B208" s="8" t="n">
        <v>13</v>
      </c>
      <c r="C208" s="8" t="s">
        <v>736</v>
      </c>
      <c r="D208" s="71" t="s">
        <v>582</v>
      </c>
      <c r="E208" s="8" t="s">
        <v>583</v>
      </c>
      <c r="F208" s="34" t="s">
        <v>614</v>
      </c>
    </row>
    <row r="209" customFormat="false" ht="15" hidden="false" customHeight="false" outlineLevel="0" collapsed="false">
      <c r="A209" s="8" t="s">
        <v>90</v>
      </c>
      <c r="B209" s="8" t="n">
        <v>14</v>
      </c>
      <c r="C209" s="8" t="s">
        <v>610</v>
      </c>
      <c r="D209" s="72" t="s">
        <v>317</v>
      </c>
      <c r="E209" s="8" t="s">
        <v>651</v>
      </c>
      <c r="F209" s="34"/>
    </row>
    <row r="210" customFormat="false" ht="15" hidden="false" customHeight="false" outlineLevel="0" collapsed="false">
      <c r="A210" s="8" t="s">
        <v>90</v>
      </c>
      <c r="B210" s="8" t="n">
        <v>15</v>
      </c>
      <c r="C210" s="8" t="s">
        <v>344</v>
      </c>
      <c r="D210" s="72" t="s">
        <v>317</v>
      </c>
      <c r="E210" s="8" t="s">
        <v>651</v>
      </c>
      <c r="F210" s="34"/>
    </row>
    <row r="211" customFormat="false" ht="15" hidden="false" customHeight="false" outlineLevel="0" collapsed="false">
      <c r="A211" s="8" t="s">
        <v>90</v>
      </c>
      <c r="B211" s="8" t="n">
        <v>16</v>
      </c>
      <c r="C211" s="8" t="s">
        <v>737</v>
      </c>
      <c r="D211" s="71" t="s">
        <v>582</v>
      </c>
      <c r="E211" s="8" t="s">
        <v>583</v>
      </c>
      <c r="F211" s="34" t="s">
        <v>614</v>
      </c>
    </row>
    <row r="212" customFormat="false" ht="15" hidden="false" customHeight="false" outlineLevel="0" collapsed="false">
      <c r="A212" s="8" t="s">
        <v>90</v>
      </c>
      <c r="B212" s="8" t="n">
        <v>17</v>
      </c>
      <c r="C212" s="8" t="s">
        <v>407</v>
      </c>
      <c r="D212" s="72" t="s">
        <v>317</v>
      </c>
      <c r="E212" s="8" t="s">
        <v>738</v>
      </c>
      <c r="F212" s="34"/>
    </row>
    <row r="213" customFormat="false" ht="15" hidden="false" customHeight="false" outlineLevel="0" collapsed="false">
      <c r="A213" s="8" t="s">
        <v>90</v>
      </c>
      <c r="B213" s="8" t="n">
        <v>18</v>
      </c>
      <c r="C213" s="8" t="s">
        <v>656</v>
      </c>
      <c r="D213" s="73" t="s">
        <v>602</v>
      </c>
      <c r="E213" s="8" t="s">
        <v>658</v>
      </c>
      <c r="F213" s="34"/>
    </row>
    <row r="214" customFormat="false" ht="15" hidden="false" customHeight="false" outlineLevel="0" collapsed="false">
      <c r="A214" s="8" t="s">
        <v>90</v>
      </c>
      <c r="B214" s="8" t="n">
        <v>19</v>
      </c>
      <c r="C214" s="8" t="s">
        <v>712</v>
      </c>
      <c r="D214" s="72" t="s">
        <v>317</v>
      </c>
      <c r="E214" s="8" t="s">
        <v>739</v>
      </c>
      <c r="F214" s="34"/>
    </row>
    <row r="215" customFormat="false" ht="15" hidden="false" customHeight="false" outlineLevel="0" collapsed="false">
      <c r="A215" s="8" t="s">
        <v>90</v>
      </c>
      <c r="B215" s="8" t="n">
        <v>20</v>
      </c>
      <c r="C215" s="8" t="s">
        <v>613</v>
      </c>
      <c r="D215" s="71" t="s">
        <v>582</v>
      </c>
      <c r="E215" s="8" t="s">
        <v>583</v>
      </c>
      <c r="F215" s="34" t="s">
        <v>614</v>
      </c>
    </row>
    <row r="216" customFormat="false" ht="15" hidden="false" customHeight="false" outlineLevel="0" collapsed="false">
      <c r="A216" s="8" t="s">
        <v>90</v>
      </c>
      <c r="B216" s="8" t="n">
        <v>21</v>
      </c>
      <c r="C216" s="8" t="s">
        <v>740</v>
      </c>
      <c r="D216" s="71" t="s">
        <v>582</v>
      </c>
      <c r="E216" s="8" t="s">
        <v>583</v>
      </c>
      <c r="F216" s="34" t="s">
        <v>709</v>
      </c>
    </row>
    <row r="217" customFormat="false" ht="15" hidden="false" customHeight="false" outlineLevel="0" collapsed="false">
      <c r="A217" s="8" t="s">
        <v>90</v>
      </c>
      <c r="B217" s="8" t="n">
        <v>22</v>
      </c>
      <c r="C217" s="8" t="s">
        <v>711</v>
      </c>
      <c r="D217" s="73" t="s">
        <v>602</v>
      </c>
      <c r="E217" s="8" t="s">
        <v>603</v>
      </c>
      <c r="F217" s="34"/>
    </row>
    <row r="218" customFormat="false" ht="15" hidden="false" customHeight="false" outlineLevel="0" collapsed="false">
      <c r="A218" s="8" t="s">
        <v>90</v>
      </c>
      <c r="B218" s="8" t="n">
        <v>23</v>
      </c>
      <c r="C218" s="8" t="s">
        <v>741</v>
      </c>
      <c r="D218" s="74" t="s">
        <v>619</v>
      </c>
      <c r="E218" s="8" t="s">
        <v>620</v>
      </c>
      <c r="F218" s="34"/>
    </row>
    <row r="219" customFormat="false" ht="15" hidden="false" customHeight="false" outlineLevel="0" collapsed="false">
      <c r="A219" s="8" t="s">
        <v>90</v>
      </c>
      <c r="B219" s="8" t="n">
        <v>24</v>
      </c>
      <c r="C219" s="8" t="s">
        <v>742</v>
      </c>
      <c r="D219" s="73" t="s">
        <v>602</v>
      </c>
      <c r="E219" s="8" t="s">
        <v>603</v>
      </c>
      <c r="F219" s="34"/>
    </row>
    <row r="220" customFormat="false" ht="15" hidden="false" customHeight="false" outlineLevel="0" collapsed="false">
      <c r="A220" s="8" t="s">
        <v>90</v>
      </c>
      <c r="B220" s="8" t="n">
        <v>25</v>
      </c>
      <c r="C220" s="8" t="s">
        <v>743</v>
      </c>
      <c r="D220" s="74" t="s">
        <v>619</v>
      </c>
      <c r="E220" s="8" t="s">
        <v>620</v>
      </c>
      <c r="F220" s="34"/>
    </row>
    <row r="221" customFormat="false" ht="15" hidden="false" customHeight="false" outlineLevel="0" collapsed="false">
      <c r="A221" s="8" t="s">
        <v>90</v>
      </c>
      <c r="B221" s="8" t="n">
        <v>26</v>
      </c>
      <c r="C221" s="8" t="s">
        <v>717</v>
      </c>
      <c r="D221" s="73" t="s">
        <v>602</v>
      </c>
      <c r="E221" s="8" t="s">
        <v>648</v>
      </c>
      <c r="F221" s="34"/>
    </row>
    <row r="222" customFormat="false" ht="15" hidden="false" customHeight="false" outlineLevel="0" collapsed="false">
      <c r="A222" s="8" t="s">
        <v>90</v>
      </c>
      <c r="B222" s="8" t="n">
        <v>27</v>
      </c>
      <c r="C222" s="8" t="s">
        <v>639</v>
      </c>
      <c r="D222" s="74" t="s">
        <v>619</v>
      </c>
      <c r="E222" s="8" t="s">
        <v>620</v>
      </c>
      <c r="F222" s="34"/>
    </row>
    <row r="223" customFormat="false" ht="15" hidden="false" customHeight="false" outlineLevel="0" collapsed="false">
      <c r="A223" s="8" t="s">
        <v>90</v>
      </c>
      <c r="B223" s="8" t="n">
        <v>28</v>
      </c>
      <c r="C223" s="8" t="s">
        <v>708</v>
      </c>
      <c r="D223" s="71" t="s">
        <v>582</v>
      </c>
      <c r="E223" s="8" t="s">
        <v>583</v>
      </c>
      <c r="F223" s="34" t="s">
        <v>709</v>
      </c>
    </row>
    <row r="224" customFormat="false" ht="15" hidden="false" customHeight="false" outlineLevel="0" collapsed="false">
      <c r="A224" s="8" t="s">
        <v>90</v>
      </c>
      <c r="B224" s="8" t="n">
        <v>29</v>
      </c>
      <c r="C224" s="8" t="s">
        <v>744</v>
      </c>
      <c r="D224" s="71" t="s">
        <v>582</v>
      </c>
      <c r="E224" s="8" t="s">
        <v>583</v>
      </c>
      <c r="F224" s="34" t="s">
        <v>614</v>
      </c>
    </row>
    <row r="225" customFormat="false" ht="15" hidden="false" customHeight="false" outlineLevel="0" collapsed="false">
      <c r="A225" s="8" t="s">
        <v>90</v>
      </c>
      <c r="B225" s="8" t="n">
        <v>30</v>
      </c>
      <c r="C225" s="8" t="s">
        <v>745</v>
      </c>
      <c r="D225" s="74" t="s">
        <v>619</v>
      </c>
      <c r="E225" s="8" t="s">
        <v>620</v>
      </c>
      <c r="F225" s="34"/>
    </row>
    <row r="226" customFormat="false" ht="15" hidden="false" customHeight="false" outlineLevel="0" collapsed="false">
      <c r="A226" s="8" t="s">
        <v>90</v>
      </c>
      <c r="B226" s="8" t="n">
        <v>31</v>
      </c>
      <c r="C226" s="8" t="s">
        <v>746</v>
      </c>
      <c r="D226" s="71" t="s">
        <v>582</v>
      </c>
      <c r="E226" s="8" t="s">
        <v>583</v>
      </c>
      <c r="F226" s="34" t="s">
        <v>614</v>
      </c>
    </row>
    <row r="227" customFormat="false" ht="15" hidden="false" customHeight="false" outlineLevel="0" collapsed="false">
      <c r="A227" s="8" t="s">
        <v>90</v>
      </c>
      <c r="B227" s="8" t="n">
        <v>32</v>
      </c>
      <c r="C227" s="8" t="s">
        <v>640</v>
      </c>
      <c r="D227" s="73" t="s">
        <v>602</v>
      </c>
      <c r="E227" s="8" t="s">
        <v>650</v>
      </c>
      <c r="F227" s="34"/>
    </row>
    <row r="228" customFormat="false" ht="15" hidden="false" customHeight="false" outlineLevel="0" collapsed="false">
      <c r="A228" s="8" t="s">
        <v>90</v>
      </c>
      <c r="B228" s="8" t="n">
        <v>33</v>
      </c>
      <c r="C228" s="8" t="s">
        <v>680</v>
      </c>
      <c r="D228" s="74" t="s">
        <v>619</v>
      </c>
      <c r="E228" s="8" t="s">
        <v>620</v>
      </c>
      <c r="F228" s="34"/>
    </row>
    <row r="229" customFormat="false" ht="15" hidden="false" customHeight="false" outlineLevel="0" collapsed="false">
      <c r="A229" s="8" t="s">
        <v>90</v>
      </c>
      <c r="B229" s="8" t="n">
        <v>34</v>
      </c>
      <c r="C229" s="8" t="s">
        <v>747</v>
      </c>
      <c r="D229" s="74" t="s">
        <v>619</v>
      </c>
      <c r="E229" s="8" t="s">
        <v>620</v>
      </c>
      <c r="F229" s="34"/>
    </row>
    <row r="230" customFormat="false" ht="15" hidden="false" customHeight="false" outlineLevel="0" collapsed="false">
      <c r="A230" s="8" t="s">
        <v>90</v>
      </c>
      <c r="B230" s="8" t="n">
        <v>35</v>
      </c>
      <c r="C230" s="8" t="s">
        <v>748</v>
      </c>
      <c r="D230" s="74" t="s">
        <v>619</v>
      </c>
      <c r="E230" s="8" t="s">
        <v>620</v>
      </c>
      <c r="F230" s="34"/>
    </row>
    <row r="231" customFormat="false" ht="15" hidden="false" customHeight="false" outlineLevel="0" collapsed="false">
      <c r="A231" s="8" t="s">
        <v>90</v>
      </c>
      <c r="B231" s="8" t="n">
        <v>36</v>
      </c>
      <c r="C231" s="8" t="s">
        <v>749</v>
      </c>
      <c r="D231" s="74" t="s">
        <v>619</v>
      </c>
      <c r="E231" s="8" t="s">
        <v>620</v>
      </c>
      <c r="F231" s="34"/>
    </row>
    <row r="232" customFormat="false" ht="15" hidden="false" customHeight="false" outlineLevel="0" collapsed="false">
      <c r="A232" s="8" t="s">
        <v>90</v>
      </c>
      <c r="B232" s="8" t="n">
        <v>37</v>
      </c>
      <c r="C232" s="8" t="s">
        <v>305</v>
      </c>
      <c r="D232" s="73" t="s">
        <v>602</v>
      </c>
      <c r="E232" s="8" t="s">
        <v>665</v>
      </c>
      <c r="F232" s="34"/>
    </row>
    <row r="233" customFormat="false" ht="15" hidden="false" customHeight="false" outlineLevel="0" collapsed="false">
      <c r="A233" s="8" t="s">
        <v>90</v>
      </c>
      <c r="B233" s="8" t="n">
        <v>38</v>
      </c>
      <c r="C233" s="8" t="s">
        <v>685</v>
      </c>
      <c r="D233" s="74" t="s">
        <v>619</v>
      </c>
      <c r="E233" s="8" t="s">
        <v>620</v>
      </c>
      <c r="F233" s="34"/>
    </row>
    <row r="234" customFormat="false" ht="15" hidden="false" customHeight="false" outlineLevel="0" collapsed="false">
      <c r="A234" s="8" t="s">
        <v>90</v>
      </c>
      <c r="B234" s="8" t="n">
        <v>39</v>
      </c>
      <c r="C234" s="8" t="s">
        <v>683</v>
      </c>
      <c r="D234" s="73" t="s">
        <v>602</v>
      </c>
      <c r="E234" s="8" t="s">
        <v>658</v>
      </c>
      <c r="F234" s="34"/>
    </row>
    <row r="235" customFormat="false" ht="15" hidden="false" customHeight="false" outlineLevel="0" collapsed="false">
      <c r="A235" s="8" t="s">
        <v>90</v>
      </c>
      <c r="B235" s="8" t="n">
        <v>40</v>
      </c>
      <c r="C235" s="8" t="s">
        <v>642</v>
      </c>
      <c r="D235" s="73" t="s">
        <v>602</v>
      </c>
      <c r="E235" s="8" t="s">
        <v>603</v>
      </c>
      <c r="F235" s="34"/>
    </row>
    <row r="236" customFormat="false" ht="15" hidden="false" customHeight="false" outlineLevel="0" collapsed="false">
      <c r="A236" s="8" t="s">
        <v>90</v>
      </c>
      <c r="B236" s="8" t="n">
        <v>41</v>
      </c>
      <c r="C236" s="8" t="s">
        <v>682</v>
      </c>
      <c r="D236" s="73" t="s">
        <v>602</v>
      </c>
      <c r="E236" s="8" t="s">
        <v>658</v>
      </c>
      <c r="F236" s="34"/>
    </row>
    <row r="237" customFormat="false" ht="15" hidden="false" customHeight="false" outlineLevel="0" collapsed="false">
      <c r="A237" s="8" t="s">
        <v>90</v>
      </c>
      <c r="B237" s="8" t="n">
        <v>42</v>
      </c>
      <c r="C237" s="8" t="s">
        <v>641</v>
      </c>
      <c r="D237" s="74" t="s">
        <v>619</v>
      </c>
      <c r="E237" s="8" t="s">
        <v>620</v>
      </c>
      <c r="F237" s="34"/>
    </row>
    <row r="239" customFormat="false" ht="15" hidden="false" customHeight="false" outlineLevel="0" collapsed="false">
      <c r="A239" s="55" t="s">
        <v>97</v>
      </c>
      <c r="B239" s="44"/>
      <c r="C239" s="56" t="s">
        <v>750</v>
      </c>
      <c r="D239" s="44"/>
      <c r="E239" s="44"/>
      <c r="F239" s="44"/>
    </row>
    <row r="240" customFormat="false" ht="15" hidden="false" customHeight="false" outlineLevel="0" collapsed="false">
      <c r="A240" s="8" t="s">
        <v>97</v>
      </c>
      <c r="B240" s="8" t="n">
        <v>1</v>
      </c>
      <c r="C240" s="8" t="s">
        <v>601</v>
      </c>
      <c r="D240" s="73" t="s">
        <v>602</v>
      </c>
      <c r="E240" s="8" t="s">
        <v>603</v>
      </c>
      <c r="F240" s="34"/>
    </row>
    <row r="241" customFormat="false" ht="15" hidden="false" customHeight="false" outlineLevel="0" collapsed="false">
      <c r="A241" s="8" t="s">
        <v>97</v>
      </c>
      <c r="B241" s="8" t="n">
        <v>2</v>
      </c>
      <c r="C241" s="8" t="s">
        <v>606</v>
      </c>
      <c r="D241" s="73" t="s">
        <v>602</v>
      </c>
      <c r="E241" s="8" t="s">
        <v>603</v>
      </c>
      <c r="F241" s="34"/>
    </row>
    <row r="242" customFormat="false" ht="15" hidden="false" customHeight="false" outlineLevel="0" collapsed="false">
      <c r="A242" s="8" t="s">
        <v>97</v>
      </c>
      <c r="B242" s="8" t="n">
        <v>3</v>
      </c>
      <c r="C242" s="8" t="s">
        <v>689</v>
      </c>
      <c r="D242" s="73" t="s">
        <v>602</v>
      </c>
      <c r="E242" s="8" t="s">
        <v>603</v>
      </c>
      <c r="F242" s="34"/>
    </row>
    <row r="243" customFormat="false" ht="15" hidden="false" customHeight="false" outlineLevel="0" collapsed="false">
      <c r="A243" s="8" t="s">
        <v>97</v>
      </c>
      <c r="B243" s="8" t="n">
        <v>4</v>
      </c>
      <c r="C243" s="8" t="s">
        <v>605</v>
      </c>
      <c r="D243" s="73" t="s">
        <v>602</v>
      </c>
      <c r="E243" s="8" t="s">
        <v>603</v>
      </c>
      <c r="F243" s="34"/>
    </row>
    <row r="244" customFormat="false" ht="15" hidden="false" customHeight="false" outlineLevel="0" collapsed="false">
      <c r="A244" s="8" t="s">
        <v>97</v>
      </c>
      <c r="B244" s="8" t="n">
        <v>5</v>
      </c>
      <c r="C244" s="8" t="s">
        <v>691</v>
      </c>
      <c r="D244" s="73" t="s">
        <v>602</v>
      </c>
      <c r="E244" s="8" t="s">
        <v>603</v>
      </c>
      <c r="F244" s="34"/>
    </row>
    <row r="245" customFormat="false" ht="15" hidden="false" customHeight="false" outlineLevel="0" collapsed="false">
      <c r="A245" s="8" t="s">
        <v>97</v>
      </c>
      <c r="B245" s="8" t="n">
        <v>6</v>
      </c>
      <c r="C245" s="8" t="s">
        <v>579</v>
      </c>
      <c r="D245" s="73" t="s">
        <v>602</v>
      </c>
      <c r="E245" s="8" t="s">
        <v>603</v>
      </c>
      <c r="F245" s="34"/>
    </row>
    <row r="246" customFormat="false" ht="15" hidden="false" customHeight="false" outlineLevel="0" collapsed="false">
      <c r="A246" s="8" t="s">
        <v>97</v>
      </c>
      <c r="B246" s="8" t="n">
        <v>7</v>
      </c>
      <c r="C246" s="8" t="s">
        <v>729</v>
      </c>
      <c r="D246" s="73" t="s">
        <v>602</v>
      </c>
      <c r="E246" s="8" t="s">
        <v>648</v>
      </c>
      <c r="F246" s="34"/>
    </row>
    <row r="247" customFormat="false" ht="15" hidden="false" customHeight="false" outlineLevel="0" collapsed="false">
      <c r="A247" s="8" t="s">
        <v>97</v>
      </c>
      <c r="B247" s="8" t="n">
        <v>8</v>
      </c>
      <c r="C247" s="8" t="s">
        <v>740</v>
      </c>
      <c r="D247" s="71" t="s">
        <v>582</v>
      </c>
      <c r="E247" s="8" t="s">
        <v>583</v>
      </c>
      <c r="F247" s="34" t="s">
        <v>709</v>
      </c>
    </row>
    <row r="248" customFormat="false" ht="15" hidden="false" customHeight="false" outlineLevel="0" collapsed="false">
      <c r="A248" s="8" t="s">
        <v>97</v>
      </c>
      <c r="B248" s="8" t="n">
        <v>9</v>
      </c>
      <c r="C248" s="8" t="s">
        <v>751</v>
      </c>
      <c r="D248" s="73" t="s">
        <v>602</v>
      </c>
      <c r="E248" s="8" t="s">
        <v>728</v>
      </c>
      <c r="F248" s="34"/>
    </row>
    <row r="249" customFormat="false" ht="15" hidden="false" customHeight="false" outlineLevel="0" collapsed="false">
      <c r="A249" s="8" t="s">
        <v>97</v>
      </c>
      <c r="B249" s="8" t="n">
        <v>10</v>
      </c>
      <c r="C249" s="8" t="s">
        <v>752</v>
      </c>
      <c r="D249" s="73" t="s">
        <v>602</v>
      </c>
      <c r="E249" s="8" t="s">
        <v>706</v>
      </c>
      <c r="F249" s="34"/>
    </row>
    <row r="250" customFormat="false" ht="15" hidden="false" customHeight="false" outlineLevel="0" collapsed="false">
      <c r="A250" s="8" t="s">
        <v>97</v>
      </c>
      <c r="B250" s="8" t="n">
        <v>11</v>
      </c>
      <c r="C250" s="8" t="s">
        <v>753</v>
      </c>
      <c r="D250" s="71" t="s">
        <v>582</v>
      </c>
      <c r="E250" s="8" t="s">
        <v>583</v>
      </c>
      <c r="F250" s="34" t="s">
        <v>671</v>
      </c>
    </row>
    <row r="251" customFormat="false" ht="15" hidden="false" customHeight="false" outlineLevel="0" collapsed="false">
      <c r="A251" s="8" t="s">
        <v>97</v>
      </c>
      <c r="B251" s="8" t="n">
        <v>12</v>
      </c>
      <c r="C251" s="8" t="s">
        <v>754</v>
      </c>
      <c r="D251" s="71" t="s">
        <v>582</v>
      </c>
      <c r="E251" s="8" t="s">
        <v>583</v>
      </c>
      <c r="F251" s="34" t="s">
        <v>671</v>
      </c>
    </row>
    <row r="252" customFormat="false" ht="15" hidden="false" customHeight="false" outlineLevel="0" collapsed="false">
      <c r="A252" s="8" t="s">
        <v>97</v>
      </c>
      <c r="B252" s="8" t="n">
        <v>13</v>
      </c>
      <c r="C252" s="8" t="s">
        <v>755</v>
      </c>
      <c r="D252" s="71" t="s">
        <v>582</v>
      </c>
      <c r="E252" s="8" t="s">
        <v>583</v>
      </c>
      <c r="F252" s="34" t="s">
        <v>671</v>
      </c>
    </row>
    <row r="253" customFormat="false" ht="15" hidden="false" customHeight="false" outlineLevel="0" collapsed="false">
      <c r="A253" s="8" t="s">
        <v>97</v>
      </c>
      <c r="B253" s="8" t="n">
        <v>14</v>
      </c>
      <c r="C253" s="8" t="s">
        <v>643</v>
      </c>
      <c r="D253" s="73" t="s">
        <v>602</v>
      </c>
      <c r="E253" s="8" t="s">
        <v>603</v>
      </c>
      <c r="F253" s="34"/>
    </row>
    <row r="254" customFormat="false" ht="15" hidden="false" customHeight="false" outlineLevel="0" collapsed="false">
      <c r="A254" s="8" t="s">
        <v>97</v>
      </c>
      <c r="B254" s="8" t="n">
        <v>15</v>
      </c>
      <c r="C254" s="8" t="s">
        <v>309</v>
      </c>
      <c r="D254" s="70" t="s">
        <v>563</v>
      </c>
      <c r="E254" s="8" t="s">
        <v>756</v>
      </c>
      <c r="F254" s="34"/>
    </row>
    <row r="255" customFormat="false" ht="15" hidden="false" customHeight="false" outlineLevel="0" collapsed="false">
      <c r="A255" s="8" t="s">
        <v>97</v>
      </c>
      <c r="B255" s="8" t="n">
        <v>16</v>
      </c>
      <c r="C255" s="8" t="s">
        <v>727</v>
      </c>
      <c r="D255" s="73" t="s">
        <v>602</v>
      </c>
      <c r="E255" s="8" t="s">
        <v>728</v>
      </c>
      <c r="F255" s="34"/>
    </row>
    <row r="256" customFormat="false" ht="15" hidden="false" customHeight="false" outlineLevel="0" collapsed="false">
      <c r="A256" s="8" t="s">
        <v>97</v>
      </c>
      <c r="B256" s="8" t="n">
        <v>17</v>
      </c>
      <c r="C256" s="8" t="s">
        <v>699</v>
      </c>
      <c r="D256" s="72" t="s">
        <v>317</v>
      </c>
      <c r="E256" s="8" t="s">
        <v>757</v>
      </c>
      <c r="F256" s="34"/>
    </row>
    <row r="257" customFormat="false" ht="15" hidden="false" customHeight="false" outlineLevel="0" collapsed="false">
      <c r="A257" s="8" t="s">
        <v>97</v>
      </c>
      <c r="B257" s="8" t="n">
        <v>18</v>
      </c>
      <c r="C257" s="8" t="s">
        <v>562</v>
      </c>
      <c r="D257" s="73" t="s">
        <v>602</v>
      </c>
      <c r="E257" s="8" t="s">
        <v>603</v>
      </c>
      <c r="F257" s="34"/>
    </row>
    <row r="258" customFormat="false" ht="15" hidden="false" customHeight="false" outlineLevel="0" collapsed="false">
      <c r="A258" s="8" t="s">
        <v>97</v>
      </c>
      <c r="B258" s="8" t="n">
        <v>19</v>
      </c>
      <c r="C258" s="8" t="s">
        <v>758</v>
      </c>
      <c r="D258" s="71" t="s">
        <v>582</v>
      </c>
      <c r="E258" s="8" t="s">
        <v>583</v>
      </c>
      <c r="F258" s="34" t="s">
        <v>624</v>
      </c>
    </row>
    <row r="259" customFormat="false" ht="15" hidden="false" customHeight="false" outlineLevel="0" collapsed="false">
      <c r="A259" s="8" t="s">
        <v>97</v>
      </c>
      <c r="B259" s="8" t="n">
        <v>20</v>
      </c>
      <c r="C259" s="8" t="s">
        <v>759</v>
      </c>
      <c r="D259" s="74" t="s">
        <v>619</v>
      </c>
      <c r="E259" s="8" t="s">
        <v>620</v>
      </c>
      <c r="F259" s="34"/>
    </row>
    <row r="260" customFormat="false" ht="15" hidden="false" customHeight="false" outlineLevel="0" collapsed="false">
      <c r="A260" s="8" t="s">
        <v>97</v>
      </c>
      <c r="B260" s="8" t="n">
        <v>21</v>
      </c>
      <c r="C260" s="8" t="s">
        <v>680</v>
      </c>
      <c r="D260" s="74" t="s">
        <v>619</v>
      </c>
      <c r="E260" s="8" t="s">
        <v>620</v>
      </c>
      <c r="F260" s="34"/>
    </row>
    <row r="261" customFormat="false" ht="15" hidden="false" customHeight="false" outlineLevel="0" collapsed="false">
      <c r="A261" s="8" t="s">
        <v>97</v>
      </c>
      <c r="B261" s="8" t="n">
        <v>22</v>
      </c>
      <c r="C261" s="8" t="s">
        <v>683</v>
      </c>
      <c r="D261" s="73" t="s">
        <v>602</v>
      </c>
      <c r="E261" s="8" t="s">
        <v>658</v>
      </c>
      <c r="F261" s="34"/>
    </row>
    <row r="262" customFormat="false" ht="15" hidden="false" customHeight="false" outlineLevel="0" collapsed="false">
      <c r="A262" s="8" t="s">
        <v>97</v>
      </c>
      <c r="B262" s="8" t="n">
        <v>23</v>
      </c>
      <c r="C262" s="8" t="s">
        <v>667</v>
      </c>
      <c r="D262" s="73" t="s">
        <v>602</v>
      </c>
      <c r="E262" s="8" t="s">
        <v>603</v>
      </c>
      <c r="F262" s="34"/>
    </row>
    <row r="263" customFormat="false" ht="15" hidden="false" customHeight="false" outlineLevel="0" collapsed="false">
      <c r="A263" s="8" t="s">
        <v>97</v>
      </c>
      <c r="B263" s="8" t="n">
        <v>24</v>
      </c>
      <c r="C263" s="8" t="s">
        <v>760</v>
      </c>
      <c r="D263" s="71" t="s">
        <v>582</v>
      </c>
      <c r="E263" s="8" t="s">
        <v>583</v>
      </c>
      <c r="F263" s="34" t="s">
        <v>709</v>
      </c>
    </row>
    <row r="264" customFormat="false" ht="15" hidden="false" customHeight="false" outlineLevel="0" collapsed="false">
      <c r="A264" s="8" t="s">
        <v>97</v>
      </c>
      <c r="B264" s="8" t="n">
        <v>25</v>
      </c>
      <c r="C264" s="8" t="s">
        <v>642</v>
      </c>
      <c r="D264" s="73" t="s">
        <v>602</v>
      </c>
      <c r="E264" s="8" t="s">
        <v>603</v>
      </c>
      <c r="F264" s="34"/>
    </row>
    <row r="265" customFormat="false" ht="15" hidden="false" customHeight="false" outlineLevel="0" collapsed="false">
      <c r="A265" s="8" t="s">
        <v>97</v>
      </c>
      <c r="B265" s="8" t="n">
        <v>26</v>
      </c>
      <c r="C265" s="8" t="s">
        <v>761</v>
      </c>
      <c r="D265" s="73" t="s">
        <v>602</v>
      </c>
      <c r="E265" s="8" t="s">
        <v>650</v>
      </c>
      <c r="F265" s="34"/>
    </row>
    <row r="266" customFormat="false" ht="15" hidden="false" customHeight="false" outlineLevel="0" collapsed="false">
      <c r="A266" s="8" t="s">
        <v>97</v>
      </c>
      <c r="B266" s="8" t="n">
        <v>27</v>
      </c>
      <c r="C266" s="8" t="s">
        <v>762</v>
      </c>
      <c r="D266" s="74" t="s">
        <v>619</v>
      </c>
      <c r="E266" s="8" t="s">
        <v>620</v>
      </c>
      <c r="F266" s="34"/>
    </row>
    <row r="267" customFormat="false" ht="15" hidden="false" customHeight="false" outlineLevel="0" collapsed="false">
      <c r="A267" s="8" t="s">
        <v>97</v>
      </c>
      <c r="B267" s="8" t="n">
        <v>28</v>
      </c>
      <c r="C267" s="8" t="s">
        <v>682</v>
      </c>
      <c r="D267" s="73" t="s">
        <v>602</v>
      </c>
      <c r="E267" s="8" t="s">
        <v>658</v>
      </c>
      <c r="F267" s="34"/>
    </row>
    <row r="268" customFormat="false" ht="15" hidden="false" customHeight="false" outlineLevel="0" collapsed="false">
      <c r="A268" s="8" t="s">
        <v>97</v>
      </c>
      <c r="B268" s="8" t="n">
        <v>29</v>
      </c>
      <c r="C268" s="8" t="s">
        <v>708</v>
      </c>
      <c r="D268" s="71" t="s">
        <v>582</v>
      </c>
      <c r="E268" s="8" t="s">
        <v>583</v>
      </c>
      <c r="F268" s="34" t="s">
        <v>709</v>
      </c>
    </row>
    <row r="269" customFormat="false" ht="15" hidden="false" customHeight="false" outlineLevel="0" collapsed="false">
      <c r="A269" s="8" t="s">
        <v>97</v>
      </c>
      <c r="B269" s="8" t="n">
        <v>30</v>
      </c>
      <c r="C269" s="8" t="s">
        <v>487</v>
      </c>
      <c r="D269" s="73" t="s">
        <v>602</v>
      </c>
      <c r="E269" s="8" t="s">
        <v>603</v>
      </c>
      <c r="F269" s="34"/>
    </row>
    <row r="270" customFormat="false" ht="15" hidden="false" customHeight="false" outlineLevel="0" collapsed="false">
      <c r="A270" s="8" t="s">
        <v>97</v>
      </c>
      <c r="B270" s="8" t="n">
        <v>31</v>
      </c>
      <c r="C270" s="8" t="s">
        <v>733</v>
      </c>
      <c r="D270" s="70" t="s">
        <v>563</v>
      </c>
      <c r="E270" s="8" t="s">
        <v>763</v>
      </c>
      <c r="F270" s="34"/>
    </row>
    <row r="271" customFormat="false" ht="15" hidden="false" customHeight="false" outlineLevel="0" collapsed="false">
      <c r="A271" s="8" t="s">
        <v>97</v>
      </c>
      <c r="B271" s="8" t="n">
        <v>32</v>
      </c>
      <c r="C271" s="8" t="s">
        <v>394</v>
      </c>
      <c r="D271" s="70" t="s">
        <v>563</v>
      </c>
      <c r="E271" s="8" t="s">
        <v>764</v>
      </c>
      <c r="F271" s="34"/>
    </row>
    <row r="272" customFormat="false" ht="15" hidden="false" customHeight="false" outlineLevel="0" collapsed="false">
      <c r="A272" s="8" t="s">
        <v>97</v>
      </c>
      <c r="B272" s="8" t="n">
        <v>33</v>
      </c>
      <c r="C272" s="8" t="s">
        <v>765</v>
      </c>
      <c r="D272" s="70" t="s">
        <v>563</v>
      </c>
      <c r="E272" s="8" t="s">
        <v>766</v>
      </c>
      <c r="F272" s="34"/>
    </row>
    <row r="273" customFormat="false" ht="15" hidden="false" customHeight="false" outlineLevel="0" collapsed="false">
      <c r="A273" s="8" t="s">
        <v>97</v>
      </c>
      <c r="B273" s="8" t="n">
        <v>34</v>
      </c>
      <c r="C273" s="8" t="s">
        <v>707</v>
      </c>
      <c r="D273" s="74" t="s">
        <v>619</v>
      </c>
      <c r="E273" s="8" t="s">
        <v>620</v>
      </c>
      <c r="F273" s="34"/>
    </row>
    <row r="274" customFormat="false" ht="15" hidden="false" customHeight="false" outlineLevel="0" collapsed="false">
      <c r="A274" s="8" t="s">
        <v>97</v>
      </c>
      <c r="B274" s="8" t="n">
        <v>35</v>
      </c>
      <c r="C274" s="8" t="s">
        <v>767</v>
      </c>
      <c r="D274" s="74" t="s">
        <v>619</v>
      </c>
      <c r="E274" s="8" t="s">
        <v>620</v>
      </c>
      <c r="F274" s="34"/>
    </row>
    <row r="275" customFormat="false" ht="15" hidden="false" customHeight="false" outlineLevel="0" collapsed="false">
      <c r="A275" s="8" t="s">
        <v>97</v>
      </c>
      <c r="B275" s="8" t="n">
        <v>36</v>
      </c>
      <c r="C275" s="8" t="s">
        <v>768</v>
      </c>
      <c r="D275" s="71" t="s">
        <v>582</v>
      </c>
      <c r="E275" s="8" t="s">
        <v>583</v>
      </c>
      <c r="F275" s="34" t="s">
        <v>614</v>
      </c>
    </row>
    <row r="276" customFormat="false" ht="15" hidden="false" customHeight="false" outlineLevel="0" collapsed="false">
      <c r="A276" s="8" t="s">
        <v>97</v>
      </c>
      <c r="B276" s="8" t="n">
        <v>37</v>
      </c>
      <c r="C276" s="8" t="s">
        <v>769</v>
      </c>
      <c r="D276" s="71" t="s">
        <v>582</v>
      </c>
      <c r="E276" s="8" t="s">
        <v>583</v>
      </c>
      <c r="F276" s="34" t="s">
        <v>614</v>
      </c>
    </row>
    <row r="277" customFormat="false" ht="15" hidden="false" customHeight="false" outlineLevel="0" collapsed="false">
      <c r="A277" s="8" t="s">
        <v>97</v>
      </c>
      <c r="B277" s="8" t="n">
        <v>38</v>
      </c>
      <c r="C277" s="8" t="s">
        <v>622</v>
      </c>
      <c r="D277" s="71" t="s">
        <v>582</v>
      </c>
      <c r="E277" s="8" t="s">
        <v>583</v>
      </c>
      <c r="F277" s="34" t="s">
        <v>624</v>
      </c>
    </row>
    <row r="278" customFormat="false" ht="15" hidden="false" customHeight="false" outlineLevel="0" collapsed="false">
      <c r="A278" s="8" t="s">
        <v>97</v>
      </c>
      <c r="B278" s="8" t="n">
        <v>39</v>
      </c>
      <c r="C278" s="8" t="s">
        <v>770</v>
      </c>
      <c r="D278" s="71" t="s">
        <v>582</v>
      </c>
      <c r="E278" s="8" t="s">
        <v>583</v>
      </c>
      <c r="F278" s="34" t="s">
        <v>614</v>
      </c>
    </row>
    <row r="279" customFormat="false" ht="15" hidden="false" customHeight="false" outlineLevel="0" collapsed="false">
      <c r="A279" s="8" t="s">
        <v>97</v>
      </c>
      <c r="B279" s="8" t="n">
        <v>40</v>
      </c>
      <c r="C279" s="8" t="s">
        <v>695</v>
      </c>
      <c r="D279" s="70" t="s">
        <v>563</v>
      </c>
      <c r="E279" s="8" t="s">
        <v>771</v>
      </c>
      <c r="F279" s="34"/>
    </row>
    <row r="280" customFormat="false" ht="15" hidden="false" customHeight="false" outlineLevel="0" collapsed="false">
      <c r="A280" s="8" t="s">
        <v>97</v>
      </c>
      <c r="B280" s="8" t="n">
        <v>41</v>
      </c>
      <c r="C280" s="8" t="s">
        <v>693</v>
      </c>
      <c r="D280" s="70" t="s">
        <v>563</v>
      </c>
      <c r="E280" s="8" t="s">
        <v>772</v>
      </c>
      <c r="F280" s="34"/>
    </row>
    <row r="281" customFormat="false" ht="15" hidden="false" customHeight="false" outlineLevel="0" collapsed="false">
      <c r="A281" s="8" t="s">
        <v>97</v>
      </c>
      <c r="B281" s="8" t="n">
        <v>42</v>
      </c>
      <c r="C281" s="8" t="s">
        <v>773</v>
      </c>
      <c r="D281" s="70" t="s">
        <v>563</v>
      </c>
      <c r="E281" s="8" t="s">
        <v>774</v>
      </c>
      <c r="F281" s="34"/>
    </row>
    <row r="282" customFormat="false" ht="15" hidden="false" customHeight="false" outlineLevel="0" collapsed="false">
      <c r="A282" s="8" t="s">
        <v>97</v>
      </c>
      <c r="B282" s="8" t="n">
        <v>43</v>
      </c>
      <c r="C282" s="8" t="s">
        <v>775</v>
      </c>
      <c r="D282" s="70" t="s">
        <v>563</v>
      </c>
      <c r="E282" s="8" t="s">
        <v>776</v>
      </c>
      <c r="F282" s="34"/>
    </row>
    <row r="283" customFormat="false" ht="15" hidden="false" customHeight="false" outlineLevel="0" collapsed="false">
      <c r="A283" s="8" t="s">
        <v>97</v>
      </c>
      <c r="B283" s="8" t="n">
        <v>44</v>
      </c>
      <c r="C283" s="8" t="s">
        <v>305</v>
      </c>
      <c r="D283" s="73" t="s">
        <v>602</v>
      </c>
      <c r="E283" s="8" t="s">
        <v>665</v>
      </c>
      <c r="F283" s="34"/>
    </row>
    <row r="284" customFormat="false" ht="15" hidden="false" customHeight="false" outlineLevel="0" collapsed="false">
      <c r="A284" s="8" t="s">
        <v>97</v>
      </c>
      <c r="B284" s="8" t="n">
        <v>45</v>
      </c>
      <c r="C284" s="8" t="s">
        <v>710</v>
      </c>
      <c r="D284" s="74" t="s">
        <v>619</v>
      </c>
      <c r="E284" s="8" t="s">
        <v>620</v>
      </c>
      <c r="F284" s="34"/>
    </row>
    <row r="285" customFormat="false" ht="15" hidden="false" customHeight="false" outlineLevel="0" collapsed="false">
      <c r="A285" s="8" t="s">
        <v>97</v>
      </c>
      <c r="B285" s="8" t="n">
        <v>46</v>
      </c>
      <c r="C285" s="8" t="s">
        <v>777</v>
      </c>
      <c r="D285" s="70" t="s">
        <v>563</v>
      </c>
      <c r="E285" s="8" t="s">
        <v>778</v>
      </c>
      <c r="F285" s="34"/>
    </row>
    <row r="286" customFormat="false" ht="15" hidden="false" customHeight="false" outlineLevel="0" collapsed="false">
      <c r="A286" s="8" t="s">
        <v>97</v>
      </c>
      <c r="B286" s="8" t="n">
        <v>47</v>
      </c>
      <c r="C286" s="8" t="s">
        <v>779</v>
      </c>
      <c r="D286" s="73" t="s">
        <v>602</v>
      </c>
      <c r="E286" s="8" t="s">
        <v>650</v>
      </c>
      <c r="F286" s="34"/>
    </row>
    <row r="287" customFormat="false" ht="15" hidden="false" customHeight="false" outlineLevel="0" collapsed="false">
      <c r="A287" s="8" t="s">
        <v>97</v>
      </c>
      <c r="B287" s="8" t="n">
        <v>48</v>
      </c>
      <c r="C287" s="8" t="s">
        <v>780</v>
      </c>
      <c r="D287" s="71" t="s">
        <v>582</v>
      </c>
      <c r="E287" s="8" t="s">
        <v>583</v>
      </c>
      <c r="F287" s="34" t="s">
        <v>614</v>
      </c>
    </row>
    <row r="288" customFormat="false" ht="15" hidden="false" customHeight="false" outlineLevel="0" collapsed="false">
      <c r="A288" s="8" t="s">
        <v>97</v>
      </c>
      <c r="B288" s="8" t="n">
        <v>49</v>
      </c>
      <c r="C288" s="8" t="s">
        <v>781</v>
      </c>
      <c r="D288" s="73" t="s">
        <v>602</v>
      </c>
      <c r="E288" s="8" t="s">
        <v>603</v>
      </c>
      <c r="F288" s="34"/>
    </row>
    <row r="289" customFormat="false" ht="15" hidden="false" customHeight="false" outlineLevel="0" collapsed="false">
      <c r="A289" s="8" t="s">
        <v>97</v>
      </c>
      <c r="B289" s="8" t="n">
        <v>50</v>
      </c>
      <c r="C289" s="8" t="s">
        <v>674</v>
      </c>
      <c r="D289" s="71" t="s">
        <v>582</v>
      </c>
      <c r="E289" s="8" t="s">
        <v>583</v>
      </c>
      <c r="F289" s="34" t="s">
        <v>614</v>
      </c>
    </row>
    <row r="290" customFormat="false" ht="15" hidden="false" customHeight="false" outlineLevel="0" collapsed="false">
      <c r="A290" s="8" t="s">
        <v>97</v>
      </c>
      <c r="B290" s="8" t="n">
        <v>51</v>
      </c>
      <c r="C290" s="8" t="s">
        <v>712</v>
      </c>
      <c r="D290" s="71" t="s">
        <v>582</v>
      </c>
      <c r="E290" s="8" t="s">
        <v>583</v>
      </c>
      <c r="F290" s="34" t="s">
        <v>614</v>
      </c>
    </row>
    <row r="291" customFormat="false" ht="15" hidden="false" customHeight="false" outlineLevel="0" collapsed="false">
      <c r="A291" s="8" t="s">
        <v>97</v>
      </c>
      <c r="B291" s="8" t="n">
        <v>52</v>
      </c>
      <c r="C291" s="8" t="s">
        <v>782</v>
      </c>
      <c r="D291" s="71" t="s">
        <v>582</v>
      </c>
      <c r="E291" s="8" t="s">
        <v>583</v>
      </c>
      <c r="F291" s="34" t="s">
        <v>614</v>
      </c>
    </row>
    <row r="292" customFormat="false" ht="15" hidden="false" customHeight="false" outlineLevel="0" collapsed="false">
      <c r="A292" s="8" t="s">
        <v>97</v>
      </c>
      <c r="B292" s="8" t="n">
        <v>53</v>
      </c>
      <c r="C292" s="8" t="s">
        <v>664</v>
      </c>
      <c r="D292" s="73" t="s">
        <v>602</v>
      </c>
      <c r="E292" s="8" t="s">
        <v>603</v>
      </c>
      <c r="F292" s="34"/>
    </row>
    <row r="293" customFormat="false" ht="15" hidden="false" customHeight="false" outlineLevel="0" collapsed="false">
      <c r="A293" s="8" t="s">
        <v>97</v>
      </c>
      <c r="B293" s="8" t="n">
        <v>54</v>
      </c>
      <c r="C293" s="8" t="s">
        <v>783</v>
      </c>
      <c r="D293" s="71" t="s">
        <v>582</v>
      </c>
      <c r="E293" s="8" t="s">
        <v>583</v>
      </c>
      <c r="F293" s="34" t="s">
        <v>709</v>
      </c>
    </row>
    <row r="294" customFormat="false" ht="15" hidden="false" customHeight="false" outlineLevel="0" collapsed="false">
      <c r="A294" s="8" t="s">
        <v>97</v>
      </c>
      <c r="B294" s="8" t="n">
        <v>55</v>
      </c>
      <c r="C294" s="8" t="s">
        <v>784</v>
      </c>
      <c r="D294" s="71" t="s">
        <v>582</v>
      </c>
      <c r="E294" s="8" t="s">
        <v>583</v>
      </c>
      <c r="F294" s="34" t="s">
        <v>624</v>
      </c>
    </row>
    <row r="295" customFormat="false" ht="15" hidden="false" customHeight="false" outlineLevel="0" collapsed="false">
      <c r="A295" s="8" t="s">
        <v>97</v>
      </c>
      <c r="B295" s="8" t="n">
        <v>56</v>
      </c>
      <c r="C295" s="8" t="s">
        <v>785</v>
      </c>
      <c r="D295" s="74" t="s">
        <v>619</v>
      </c>
      <c r="E295" s="8" t="s">
        <v>620</v>
      </c>
      <c r="F295" s="34"/>
    </row>
    <row r="296" customFormat="false" ht="15" hidden="false" customHeight="false" outlineLevel="0" collapsed="false">
      <c r="A296" s="8" t="s">
        <v>97</v>
      </c>
      <c r="B296" s="8" t="n">
        <v>57</v>
      </c>
      <c r="C296" s="8" t="s">
        <v>786</v>
      </c>
      <c r="D296" s="74" t="s">
        <v>619</v>
      </c>
      <c r="E296" s="8" t="s">
        <v>620</v>
      </c>
      <c r="F296" s="34"/>
    </row>
    <row r="297" customFormat="false" ht="15" hidden="false" customHeight="false" outlineLevel="0" collapsed="false">
      <c r="A297" s="8" t="s">
        <v>97</v>
      </c>
      <c r="B297" s="8" t="n">
        <v>58</v>
      </c>
      <c r="C297" s="8" t="s">
        <v>639</v>
      </c>
      <c r="D297" s="74" t="s">
        <v>619</v>
      </c>
      <c r="E297" s="8" t="s">
        <v>620</v>
      </c>
      <c r="F297" s="34"/>
    </row>
    <row r="298" customFormat="false" ht="15" hidden="false" customHeight="false" outlineLevel="0" collapsed="false">
      <c r="A298" s="8" t="s">
        <v>97</v>
      </c>
      <c r="B298" s="8" t="n">
        <v>59</v>
      </c>
      <c r="C298" s="8" t="s">
        <v>687</v>
      </c>
      <c r="D298" s="73" t="s">
        <v>602</v>
      </c>
      <c r="E298" s="8" t="s">
        <v>650</v>
      </c>
      <c r="F298" s="34"/>
    </row>
    <row r="299" customFormat="false" ht="15" hidden="false" customHeight="false" outlineLevel="0" collapsed="false">
      <c r="A299" s="8" t="s">
        <v>97</v>
      </c>
      <c r="B299" s="8" t="n">
        <v>60</v>
      </c>
      <c r="C299" s="8" t="s">
        <v>787</v>
      </c>
      <c r="D299" s="75" t="s">
        <v>677</v>
      </c>
      <c r="E299" s="8" t="s">
        <v>788</v>
      </c>
      <c r="F299" s="34"/>
    </row>
    <row r="300" customFormat="false" ht="15" hidden="false" customHeight="false" outlineLevel="0" collapsed="false">
      <c r="A300" s="8" t="s">
        <v>97</v>
      </c>
      <c r="B300" s="8" t="n">
        <v>61</v>
      </c>
      <c r="C300" s="8" t="s">
        <v>587</v>
      </c>
      <c r="D300" s="71" t="s">
        <v>582</v>
      </c>
      <c r="E300" s="8" t="s">
        <v>583</v>
      </c>
      <c r="F300" s="34" t="s">
        <v>624</v>
      </c>
    </row>
    <row r="301" customFormat="false" ht="15" hidden="false" customHeight="false" outlineLevel="0" collapsed="false">
      <c r="A301" s="8" t="s">
        <v>97</v>
      </c>
      <c r="B301" s="8" t="n">
        <v>62</v>
      </c>
      <c r="C301" s="8" t="s">
        <v>745</v>
      </c>
      <c r="D301" s="74" t="s">
        <v>619</v>
      </c>
      <c r="E301" s="8" t="s">
        <v>620</v>
      </c>
      <c r="F301" s="34"/>
    </row>
    <row r="302" customFormat="false" ht="15" hidden="false" customHeight="false" outlineLevel="0" collapsed="false">
      <c r="A302" s="8" t="s">
        <v>97</v>
      </c>
      <c r="B302" s="8" t="n">
        <v>63</v>
      </c>
      <c r="C302" s="8" t="s">
        <v>714</v>
      </c>
      <c r="D302" s="71" t="s">
        <v>582</v>
      </c>
      <c r="E302" s="8" t="s">
        <v>583</v>
      </c>
      <c r="F302" s="34" t="s">
        <v>614</v>
      </c>
    </row>
    <row r="303" customFormat="false" ht="15" hidden="false" customHeight="false" outlineLevel="0" collapsed="false">
      <c r="A303" s="8" t="s">
        <v>97</v>
      </c>
      <c r="B303" s="8" t="n">
        <v>64</v>
      </c>
      <c r="C303" s="8" t="s">
        <v>611</v>
      </c>
      <c r="D303" s="71" t="s">
        <v>582</v>
      </c>
      <c r="E303" s="8" t="s">
        <v>583</v>
      </c>
      <c r="F303" s="34" t="s">
        <v>614</v>
      </c>
    </row>
    <row r="304" customFormat="false" ht="15" hidden="false" customHeight="false" outlineLevel="0" collapsed="false">
      <c r="A304" s="8" t="s">
        <v>97</v>
      </c>
      <c r="B304" s="8" t="n">
        <v>65</v>
      </c>
      <c r="C304" s="8" t="s">
        <v>615</v>
      </c>
      <c r="D304" s="71" t="s">
        <v>582</v>
      </c>
      <c r="E304" s="8" t="s">
        <v>583</v>
      </c>
      <c r="F304" s="34" t="s">
        <v>614</v>
      </c>
    </row>
    <row r="305" customFormat="false" ht="15" hidden="false" customHeight="false" outlineLevel="0" collapsed="false">
      <c r="A305" s="8" t="s">
        <v>97</v>
      </c>
      <c r="B305" s="8" t="n">
        <v>66</v>
      </c>
      <c r="C305" s="8" t="s">
        <v>613</v>
      </c>
      <c r="D305" s="71" t="s">
        <v>582</v>
      </c>
      <c r="E305" s="8" t="s">
        <v>583</v>
      </c>
      <c r="F305" s="34" t="s">
        <v>614</v>
      </c>
    </row>
    <row r="306" customFormat="false" ht="15" hidden="false" customHeight="false" outlineLevel="0" collapsed="false">
      <c r="A306" s="8" t="s">
        <v>97</v>
      </c>
      <c r="B306" s="8" t="n">
        <v>67</v>
      </c>
      <c r="C306" s="8" t="s">
        <v>616</v>
      </c>
      <c r="D306" s="71" t="s">
        <v>582</v>
      </c>
      <c r="E306" s="8" t="s">
        <v>583</v>
      </c>
      <c r="F306" s="34" t="s">
        <v>614</v>
      </c>
    </row>
    <row r="307" customFormat="false" ht="15" hidden="false" customHeight="false" outlineLevel="0" collapsed="false">
      <c r="A307" s="8" t="s">
        <v>97</v>
      </c>
      <c r="B307" s="8" t="n">
        <v>68</v>
      </c>
      <c r="C307" s="8" t="s">
        <v>789</v>
      </c>
      <c r="D307" s="70" t="s">
        <v>563</v>
      </c>
      <c r="E307" s="8" t="s">
        <v>790</v>
      </c>
      <c r="F307" s="34"/>
    </row>
    <row r="308" customFormat="false" ht="15" hidden="false" customHeight="false" outlineLevel="0" collapsed="false">
      <c r="A308" s="8" t="s">
        <v>97</v>
      </c>
      <c r="B308" s="8" t="n">
        <v>69</v>
      </c>
      <c r="C308" s="8" t="s">
        <v>791</v>
      </c>
      <c r="D308" s="70" t="s">
        <v>563</v>
      </c>
      <c r="E308" s="8" t="s">
        <v>792</v>
      </c>
      <c r="F308" s="34"/>
    </row>
    <row r="309" customFormat="false" ht="15" hidden="false" customHeight="false" outlineLevel="0" collapsed="false">
      <c r="A309" s="8" t="s">
        <v>97</v>
      </c>
      <c r="B309" s="8" t="n">
        <v>70</v>
      </c>
      <c r="C309" s="8" t="s">
        <v>685</v>
      </c>
      <c r="D309" s="74" t="s">
        <v>619</v>
      </c>
      <c r="E309" s="8" t="s">
        <v>620</v>
      </c>
      <c r="F309" s="34"/>
    </row>
    <row r="310" customFormat="false" ht="15" hidden="false" customHeight="false" outlineLevel="0" collapsed="false">
      <c r="A310" s="8" t="s">
        <v>97</v>
      </c>
      <c r="B310" s="8" t="n">
        <v>71</v>
      </c>
      <c r="C310" s="8" t="s">
        <v>793</v>
      </c>
      <c r="D310" s="71" t="s">
        <v>582</v>
      </c>
      <c r="E310" s="8" t="s">
        <v>583</v>
      </c>
      <c r="F310" s="34" t="s">
        <v>614</v>
      </c>
    </row>
    <row r="311" customFormat="false" ht="15" hidden="false" customHeight="false" outlineLevel="0" collapsed="false">
      <c r="A311" s="8" t="s">
        <v>97</v>
      </c>
      <c r="B311" s="8" t="n">
        <v>72</v>
      </c>
      <c r="C311" s="8" t="s">
        <v>794</v>
      </c>
      <c r="D311" s="71" t="s">
        <v>582</v>
      </c>
      <c r="E311" s="8" t="s">
        <v>583</v>
      </c>
      <c r="F311" s="34" t="s">
        <v>614</v>
      </c>
    </row>
    <row r="312" customFormat="false" ht="15" hidden="false" customHeight="false" outlineLevel="0" collapsed="false">
      <c r="A312" s="8" t="s">
        <v>97</v>
      </c>
      <c r="B312" s="8" t="n">
        <v>73</v>
      </c>
      <c r="C312" s="8" t="s">
        <v>795</v>
      </c>
      <c r="D312" s="71" t="s">
        <v>582</v>
      </c>
      <c r="E312" s="8" t="s">
        <v>583</v>
      </c>
      <c r="F312" s="34" t="s">
        <v>614</v>
      </c>
    </row>
    <row r="313" customFormat="false" ht="15" hidden="false" customHeight="false" outlineLevel="0" collapsed="false">
      <c r="A313" s="8" t="s">
        <v>97</v>
      </c>
      <c r="B313" s="8" t="n">
        <v>74</v>
      </c>
      <c r="C313" s="8" t="s">
        <v>796</v>
      </c>
      <c r="D313" s="71" t="s">
        <v>582</v>
      </c>
      <c r="E313" s="8" t="s">
        <v>583</v>
      </c>
      <c r="F313" s="34" t="s">
        <v>614</v>
      </c>
    </row>
    <row r="315" customFormat="false" ht="15" hidden="false" customHeight="false" outlineLevel="0" collapsed="false">
      <c r="A315" s="55" t="s">
        <v>103</v>
      </c>
      <c r="B315" s="44"/>
      <c r="C315" s="56" t="s">
        <v>797</v>
      </c>
      <c r="D315" s="44"/>
      <c r="E315" s="44"/>
      <c r="F315" s="44"/>
    </row>
    <row r="316" customFormat="false" ht="15" hidden="false" customHeight="false" outlineLevel="0" collapsed="false">
      <c r="A316" s="8" t="s">
        <v>103</v>
      </c>
      <c r="B316" s="8" t="n">
        <v>1</v>
      </c>
      <c r="C316" s="8" t="s">
        <v>798</v>
      </c>
      <c r="D316" s="73" t="s">
        <v>602</v>
      </c>
      <c r="E316" s="8" t="s">
        <v>603</v>
      </c>
      <c r="F316" s="34"/>
    </row>
    <row r="317" customFormat="false" ht="15" hidden="false" customHeight="false" outlineLevel="0" collapsed="false">
      <c r="A317" s="8" t="s">
        <v>103</v>
      </c>
      <c r="B317" s="8" t="n">
        <v>2</v>
      </c>
      <c r="C317" s="8" t="s">
        <v>605</v>
      </c>
      <c r="D317" s="73" t="s">
        <v>602</v>
      </c>
      <c r="E317" s="8" t="s">
        <v>603</v>
      </c>
      <c r="F317" s="34"/>
    </row>
    <row r="318" customFormat="false" ht="15" hidden="false" customHeight="false" outlineLevel="0" collapsed="false">
      <c r="A318" s="8" t="s">
        <v>103</v>
      </c>
      <c r="B318" s="8" t="n">
        <v>3</v>
      </c>
      <c r="C318" s="8" t="s">
        <v>667</v>
      </c>
      <c r="D318" s="73" t="s">
        <v>602</v>
      </c>
      <c r="E318" s="8" t="s">
        <v>603</v>
      </c>
      <c r="F318" s="34"/>
    </row>
    <row r="319" customFormat="false" ht="15" hidden="false" customHeight="false" outlineLevel="0" collapsed="false">
      <c r="A319" s="8" t="s">
        <v>103</v>
      </c>
      <c r="B319" s="8" t="n">
        <v>4</v>
      </c>
      <c r="C319" s="8" t="s">
        <v>799</v>
      </c>
      <c r="D319" s="73" t="s">
        <v>602</v>
      </c>
      <c r="E319" s="8" t="s">
        <v>603</v>
      </c>
      <c r="F319" s="34"/>
    </row>
    <row r="320" customFormat="false" ht="15" hidden="false" customHeight="false" outlineLevel="0" collapsed="false">
      <c r="A320" s="8" t="s">
        <v>103</v>
      </c>
      <c r="B320" s="8" t="n">
        <v>5</v>
      </c>
      <c r="C320" s="8" t="s">
        <v>800</v>
      </c>
      <c r="D320" s="73" t="s">
        <v>602</v>
      </c>
      <c r="E320" s="8" t="s">
        <v>603</v>
      </c>
      <c r="F320" s="34"/>
    </row>
    <row r="321" customFormat="false" ht="15" hidden="false" customHeight="false" outlineLevel="0" collapsed="false">
      <c r="A321" s="8" t="s">
        <v>103</v>
      </c>
      <c r="B321" s="8" t="n">
        <v>6</v>
      </c>
      <c r="C321" s="8" t="s">
        <v>801</v>
      </c>
      <c r="D321" s="73" t="s">
        <v>602</v>
      </c>
      <c r="E321" s="8" t="s">
        <v>603</v>
      </c>
      <c r="F321" s="34"/>
    </row>
    <row r="322" customFormat="false" ht="15" hidden="false" customHeight="false" outlineLevel="0" collapsed="false">
      <c r="A322" s="8" t="s">
        <v>103</v>
      </c>
      <c r="B322" s="8" t="n">
        <v>7</v>
      </c>
      <c r="C322" s="8" t="s">
        <v>802</v>
      </c>
      <c r="D322" s="57" t="s">
        <v>566</v>
      </c>
      <c r="E322" s="8" t="s">
        <v>803</v>
      </c>
      <c r="F322" s="34" t="s">
        <v>435</v>
      </c>
    </row>
    <row r="323" customFormat="false" ht="15" hidden="false" customHeight="false" outlineLevel="0" collapsed="false">
      <c r="A323" s="8" t="s">
        <v>103</v>
      </c>
      <c r="B323" s="8" t="n">
        <v>8</v>
      </c>
      <c r="C323" s="8" t="s">
        <v>804</v>
      </c>
      <c r="D323" s="71" t="s">
        <v>582</v>
      </c>
      <c r="E323" s="8" t="s">
        <v>583</v>
      </c>
      <c r="F323" s="34" t="s">
        <v>671</v>
      </c>
    </row>
    <row r="324" customFormat="false" ht="15" hidden="false" customHeight="false" outlineLevel="0" collapsed="false">
      <c r="A324" s="8" t="s">
        <v>103</v>
      </c>
      <c r="B324" s="8" t="n">
        <v>9</v>
      </c>
      <c r="C324" s="8" t="s">
        <v>759</v>
      </c>
      <c r="D324" s="73" t="s">
        <v>602</v>
      </c>
      <c r="E324" s="8" t="s">
        <v>603</v>
      </c>
      <c r="F324" s="34"/>
    </row>
    <row r="325" customFormat="false" ht="15" hidden="false" customHeight="false" outlineLevel="0" collapsed="false">
      <c r="A325" s="8" t="s">
        <v>103</v>
      </c>
      <c r="B325" s="8" t="n">
        <v>10</v>
      </c>
      <c r="C325" s="8" t="s">
        <v>751</v>
      </c>
      <c r="D325" s="73" t="s">
        <v>602</v>
      </c>
      <c r="E325" s="8" t="s">
        <v>603</v>
      </c>
      <c r="F325" s="34"/>
    </row>
    <row r="326" customFormat="false" ht="15" hidden="false" customHeight="false" outlineLevel="0" collapsed="false">
      <c r="A326" s="8" t="s">
        <v>103</v>
      </c>
      <c r="B326" s="8" t="n">
        <v>11</v>
      </c>
      <c r="C326" s="8" t="s">
        <v>717</v>
      </c>
      <c r="D326" s="74" t="s">
        <v>619</v>
      </c>
      <c r="E326" s="8" t="s">
        <v>620</v>
      </c>
      <c r="F326" s="34"/>
    </row>
    <row r="327" customFormat="false" ht="15" hidden="false" customHeight="false" outlineLevel="0" collapsed="false">
      <c r="A327" s="8" t="s">
        <v>103</v>
      </c>
      <c r="B327" s="8" t="n">
        <v>12</v>
      </c>
      <c r="C327" s="8" t="s">
        <v>712</v>
      </c>
      <c r="D327" s="72" t="s">
        <v>317</v>
      </c>
      <c r="E327" s="8" t="s">
        <v>739</v>
      </c>
      <c r="F327" s="34"/>
    </row>
    <row r="328" customFormat="false" ht="15" hidden="false" customHeight="false" outlineLevel="0" collapsed="false">
      <c r="A328" s="8" t="s">
        <v>103</v>
      </c>
      <c r="B328" s="8" t="n">
        <v>13</v>
      </c>
      <c r="C328" s="8" t="s">
        <v>805</v>
      </c>
      <c r="D328" s="72" t="s">
        <v>317</v>
      </c>
      <c r="E328" s="8" t="s">
        <v>806</v>
      </c>
      <c r="F328" s="34"/>
    </row>
    <row r="329" customFormat="false" ht="15" hidden="false" customHeight="false" outlineLevel="0" collapsed="false">
      <c r="A329" s="8" t="s">
        <v>103</v>
      </c>
      <c r="B329" s="8" t="n">
        <v>14</v>
      </c>
      <c r="C329" s="8" t="s">
        <v>439</v>
      </c>
      <c r="D329" s="70" t="s">
        <v>563</v>
      </c>
      <c r="E329" s="8" t="s">
        <v>588</v>
      </c>
      <c r="F329" s="34" t="s">
        <v>352</v>
      </c>
    </row>
    <row r="330" customFormat="false" ht="15" hidden="false" customHeight="false" outlineLevel="0" collapsed="false">
      <c r="A330" s="8" t="s">
        <v>103</v>
      </c>
      <c r="B330" s="8" t="n">
        <v>15</v>
      </c>
      <c r="C330" s="8" t="s">
        <v>316</v>
      </c>
      <c r="D330" s="72" t="s">
        <v>317</v>
      </c>
      <c r="E330" s="8" t="s">
        <v>599</v>
      </c>
      <c r="F330" s="34"/>
    </row>
    <row r="331" customFormat="false" ht="15" hidden="false" customHeight="false" outlineLevel="0" collapsed="false">
      <c r="A331" s="8" t="s">
        <v>103</v>
      </c>
      <c r="B331" s="8" t="n">
        <v>16</v>
      </c>
      <c r="C331" s="8" t="s">
        <v>807</v>
      </c>
      <c r="D331" s="72" t="s">
        <v>317</v>
      </c>
      <c r="E331" s="8" t="s">
        <v>808</v>
      </c>
      <c r="F331" s="34"/>
    </row>
    <row r="333" customFormat="false" ht="15" hidden="false" customHeight="false" outlineLevel="0" collapsed="false">
      <c r="A333" s="55" t="s">
        <v>111</v>
      </c>
      <c r="B333" s="44"/>
      <c r="C333" s="56" t="s">
        <v>809</v>
      </c>
      <c r="D333" s="44"/>
      <c r="E333" s="44"/>
      <c r="F333" s="44"/>
    </row>
    <row r="334" customFormat="false" ht="15" hidden="false" customHeight="false" outlineLevel="0" collapsed="false">
      <c r="A334" s="8" t="s">
        <v>111</v>
      </c>
      <c r="B334" s="8" t="n">
        <v>1</v>
      </c>
      <c r="C334" s="8" t="s">
        <v>716</v>
      </c>
      <c r="D334" s="73" t="s">
        <v>602</v>
      </c>
      <c r="E334" s="8" t="s">
        <v>603</v>
      </c>
      <c r="F334" s="34"/>
    </row>
    <row r="335" customFormat="false" ht="15" hidden="false" customHeight="false" outlineLevel="0" collapsed="false">
      <c r="A335" s="8" t="s">
        <v>111</v>
      </c>
      <c r="B335" s="8" t="n">
        <v>2</v>
      </c>
      <c r="C335" s="8" t="s">
        <v>606</v>
      </c>
      <c r="D335" s="73" t="s">
        <v>602</v>
      </c>
      <c r="E335" s="8" t="s">
        <v>603</v>
      </c>
      <c r="F335" s="34"/>
    </row>
    <row r="336" customFormat="false" ht="15" hidden="false" customHeight="false" outlineLevel="0" collapsed="false">
      <c r="A336" s="8" t="s">
        <v>111</v>
      </c>
      <c r="B336" s="8" t="n">
        <v>3</v>
      </c>
      <c r="C336" s="8" t="s">
        <v>579</v>
      </c>
      <c r="D336" s="73" t="s">
        <v>602</v>
      </c>
      <c r="E336" s="8" t="s">
        <v>603</v>
      </c>
      <c r="F336" s="34"/>
    </row>
    <row r="337" customFormat="false" ht="15" hidden="false" customHeight="false" outlineLevel="0" collapsed="false">
      <c r="A337" s="8" t="s">
        <v>111</v>
      </c>
      <c r="B337" s="8" t="n">
        <v>4</v>
      </c>
      <c r="C337" s="8" t="s">
        <v>724</v>
      </c>
      <c r="D337" s="73" t="s">
        <v>602</v>
      </c>
      <c r="E337" s="8" t="s">
        <v>603</v>
      </c>
      <c r="F337" s="34"/>
    </row>
    <row r="338" customFormat="false" ht="15" hidden="false" customHeight="false" outlineLevel="0" collapsed="false">
      <c r="A338" s="8" t="s">
        <v>111</v>
      </c>
      <c r="B338" s="8" t="n">
        <v>5</v>
      </c>
      <c r="C338" s="8" t="s">
        <v>727</v>
      </c>
      <c r="D338" s="73" t="s">
        <v>602</v>
      </c>
      <c r="E338" s="8" t="s">
        <v>728</v>
      </c>
      <c r="F338" s="34"/>
    </row>
    <row r="339" customFormat="false" ht="15" hidden="false" customHeight="false" outlineLevel="0" collapsed="false">
      <c r="A339" s="8" t="s">
        <v>111</v>
      </c>
      <c r="B339" s="8" t="n">
        <v>6</v>
      </c>
      <c r="C339" s="8" t="s">
        <v>698</v>
      </c>
      <c r="D339" s="73" t="s">
        <v>602</v>
      </c>
      <c r="E339" s="8" t="s">
        <v>603</v>
      </c>
      <c r="F339" s="34"/>
    </row>
    <row r="340" customFormat="false" ht="15" hidden="false" customHeight="false" outlineLevel="0" collapsed="false">
      <c r="A340" s="8" t="s">
        <v>111</v>
      </c>
      <c r="B340" s="8" t="n">
        <v>7</v>
      </c>
      <c r="C340" s="8" t="s">
        <v>729</v>
      </c>
      <c r="D340" s="73" t="s">
        <v>602</v>
      </c>
      <c r="E340" s="8" t="s">
        <v>648</v>
      </c>
      <c r="F340" s="34"/>
    </row>
    <row r="341" customFormat="false" ht="15" hidden="false" customHeight="false" outlineLevel="0" collapsed="false">
      <c r="A341" s="8" t="s">
        <v>111</v>
      </c>
      <c r="B341" s="8" t="n">
        <v>8</v>
      </c>
      <c r="C341" s="8" t="s">
        <v>810</v>
      </c>
      <c r="D341" s="71" t="s">
        <v>582</v>
      </c>
      <c r="E341" s="8" t="s">
        <v>583</v>
      </c>
      <c r="F341" s="34" t="s">
        <v>614</v>
      </c>
    </row>
    <row r="342" customFormat="false" ht="15" hidden="false" customHeight="false" outlineLevel="0" collapsed="false">
      <c r="A342" s="8" t="s">
        <v>111</v>
      </c>
      <c r="B342" s="8" t="n">
        <v>9</v>
      </c>
      <c r="C342" s="8" t="s">
        <v>562</v>
      </c>
      <c r="D342" s="73" t="s">
        <v>602</v>
      </c>
      <c r="E342" s="8" t="s">
        <v>603</v>
      </c>
      <c r="F342" s="34"/>
    </row>
    <row r="343" customFormat="false" ht="15" hidden="false" customHeight="false" outlineLevel="0" collapsed="false">
      <c r="A343" s="8" t="s">
        <v>111</v>
      </c>
      <c r="B343" s="8" t="n">
        <v>10</v>
      </c>
      <c r="C343" s="8" t="s">
        <v>597</v>
      </c>
      <c r="D343" s="70" t="s">
        <v>563</v>
      </c>
      <c r="E343" s="8" t="s">
        <v>811</v>
      </c>
      <c r="F343" s="34"/>
    </row>
    <row r="344" customFormat="false" ht="15" hidden="false" customHeight="false" outlineLevel="0" collapsed="false">
      <c r="A344" s="8" t="s">
        <v>111</v>
      </c>
      <c r="B344" s="8" t="n">
        <v>11</v>
      </c>
      <c r="C344" s="8" t="s">
        <v>316</v>
      </c>
      <c r="D344" s="72" t="s">
        <v>317</v>
      </c>
      <c r="E344" s="8" t="s">
        <v>599</v>
      </c>
      <c r="F344" s="34"/>
    </row>
    <row r="345" customFormat="false" ht="15" hidden="false" customHeight="false" outlineLevel="0" collapsed="false">
      <c r="A345" s="8" t="s">
        <v>111</v>
      </c>
      <c r="B345" s="8" t="n">
        <v>12</v>
      </c>
      <c r="C345" s="8" t="s">
        <v>812</v>
      </c>
      <c r="D345" s="71" t="s">
        <v>582</v>
      </c>
      <c r="E345" s="8" t="s">
        <v>583</v>
      </c>
      <c r="F345" s="34" t="s">
        <v>624</v>
      </c>
    </row>
    <row r="346" customFormat="false" ht="15" hidden="false" customHeight="false" outlineLevel="0" collapsed="false">
      <c r="A346" s="8" t="s">
        <v>111</v>
      </c>
      <c r="B346" s="8" t="n">
        <v>13</v>
      </c>
      <c r="C346" s="8" t="s">
        <v>446</v>
      </c>
      <c r="D346" s="70" t="s">
        <v>563</v>
      </c>
      <c r="E346" s="8" t="s">
        <v>813</v>
      </c>
      <c r="F346" s="34" t="s">
        <v>352</v>
      </c>
    </row>
    <row r="347" customFormat="false" ht="15" hidden="false" customHeight="false" outlineLevel="0" collapsed="false">
      <c r="A347" s="8" t="s">
        <v>111</v>
      </c>
      <c r="B347" s="8" t="n">
        <v>14</v>
      </c>
      <c r="C347" s="8" t="s">
        <v>814</v>
      </c>
      <c r="D347" s="71" t="s">
        <v>582</v>
      </c>
      <c r="E347" s="8" t="s">
        <v>583</v>
      </c>
      <c r="F347" s="34" t="s">
        <v>614</v>
      </c>
    </row>
    <row r="348" customFormat="false" ht="15" hidden="false" customHeight="false" outlineLevel="0" collapsed="false">
      <c r="A348" s="8" t="s">
        <v>111</v>
      </c>
      <c r="B348" s="8" t="n">
        <v>15</v>
      </c>
      <c r="C348" s="8" t="s">
        <v>407</v>
      </c>
      <c r="D348" s="72" t="s">
        <v>317</v>
      </c>
      <c r="E348" s="8" t="s">
        <v>738</v>
      </c>
      <c r="F348" s="34"/>
    </row>
    <row r="349" customFormat="false" ht="15" hidden="false" customHeight="false" outlineLevel="0" collapsed="false">
      <c r="A349" s="8" t="s">
        <v>111</v>
      </c>
      <c r="B349" s="8" t="n">
        <v>16</v>
      </c>
      <c r="C349" s="8" t="s">
        <v>656</v>
      </c>
      <c r="D349" s="73" t="s">
        <v>602</v>
      </c>
      <c r="E349" s="8" t="s">
        <v>658</v>
      </c>
      <c r="F349" s="34"/>
    </row>
    <row r="350" customFormat="false" ht="15" hidden="false" customHeight="false" outlineLevel="0" collapsed="false">
      <c r="A350" s="8" t="s">
        <v>111</v>
      </c>
      <c r="B350" s="8" t="n">
        <v>17</v>
      </c>
      <c r="C350" s="8" t="s">
        <v>815</v>
      </c>
      <c r="D350" s="71" t="s">
        <v>582</v>
      </c>
      <c r="E350" s="8" t="s">
        <v>583</v>
      </c>
      <c r="F350" s="34" t="s">
        <v>614</v>
      </c>
    </row>
    <row r="351" customFormat="false" ht="15" hidden="false" customHeight="false" outlineLevel="0" collapsed="false">
      <c r="A351" s="8" t="s">
        <v>111</v>
      </c>
      <c r="B351" s="8" t="n">
        <v>18</v>
      </c>
      <c r="C351" s="8" t="s">
        <v>711</v>
      </c>
      <c r="D351" s="73" t="s">
        <v>602</v>
      </c>
      <c r="E351" s="8" t="s">
        <v>603</v>
      </c>
      <c r="F351" s="34"/>
    </row>
    <row r="352" customFormat="false" ht="15" hidden="false" customHeight="false" outlineLevel="0" collapsed="false">
      <c r="A352" s="8" t="s">
        <v>111</v>
      </c>
      <c r="B352" s="8" t="n">
        <v>19</v>
      </c>
      <c r="C352" s="8" t="s">
        <v>742</v>
      </c>
      <c r="D352" s="73" t="s">
        <v>602</v>
      </c>
      <c r="E352" s="8" t="s">
        <v>603</v>
      </c>
      <c r="F352" s="34"/>
    </row>
    <row r="353" customFormat="false" ht="15" hidden="false" customHeight="false" outlineLevel="0" collapsed="false">
      <c r="A353" s="8" t="s">
        <v>111</v>
      </c>
      <c r="B353" s="8" t="n">
        <v>20</v>
      </c>
      <c r="C353" s="8" t="s">
        <v>743</v>
      </c>
      <c r="D353" s="74" t="s">
        <v>619</v>
      </c>
      <c r="E353" s="8" t="s">
        <v>620</v>
      </c>
      <c r="F353" s="34"/>
    </row>
    <row r="354" customFormat="false" ht="15" hidden="false" customHeight="false" outlineLevel="0" collapsed="false">
      <c r="A354" s="8" t="s">
        <v>111</v>
      </c>
      <c r="B354" s="8" t="n">
        <v>21</v>
      </c>
      <c r="C354" s="8" t="s">
        <v>717</v>
      </c>
      <c r="D354" s="73" t="s">
        <v>602</v>
      </c>
      <c r="E354" s="8" t="s">
        <v>648</v>
      </c>
      <c r="F354" s="34"/>
    </row>
    <row r="355" customFormat="false" ht="15" hidden="false" customHeight="false" outlineLevel="0" collapsed="false">
      <c r="A355" s="8" t="s">
        <v>111</v>
      </c>
      <c r="B355" s="8" t="n">
        <v>22</v>
      </c>
      <c r="C355" s="8" t="s">
        <v>640</v>
      </c>
      <c r="D355" s="73" t="s">
        <v>602</v>
      </c>
      <c r="E355" s="8" t="s">
        <v>650</v>
      </c>
      <c r="F355" s="34"/>
    </row>
    <row r="356" customFormat="false" ht="15" hidden="false" customHeight="false" outlineLevel="0" collapsed="false">
      <c r="A356" s="8" t="s">
        <v>111</v>
      </c>
      <c r="B356" s="8" t="n">
        <v>23</v>
      </c>
      <c r="C356" s="8" t="s">
        <v>749</v>
      </c>
      <c r="D356" s="74" t="s">
        <v>619</v>
      </c>
      <c r="E356" s="8" t="s">
        <v>620</v>
      </c>
      <c r="F356" s="34"/>
    </row>
    <row r="357" customFormat="false" ht="15" hidden="false" customHeight="false" outlineLevel="0" collapsed="false">
      <c r="A357" s="8" t="s">
        <v>111</v>
      </c>
      <c r="B357" s="8" t="n">
        <v>24</v>
      </c>
      <c r="C357" s="8" t="s">
        <v>305</v>
      </c>
      <c r="D357" s="73" t="s">
        <v>602</v>
      </c>
      <c r="E357" s="8" t="s">
        <v>665</v>
      </c>
      <c r="F357" s="34"/>
    </row>
    <row r="358" customFormat="false" ht="15" hidden="false" customHeight="false" outlineLevel="0" collapsed="false">
      <c r="A358" s="8" t="s">
        <v>111</v>
      </c>
      <c r="B358" s="8" t="n">
        <v>25</v>
      </c>
      <c r="C358" s="8" t="s">
        <v>816</v>
      </c>
      <c r="D358" s="71" t="s">
        <v>582</v>
      </c>
      <c r="E358" s="8" t="s">
        <v>583</v>
      </c>
      <c r="F358" s="34" t="s">
        <v>614</v>
      </c>
    </row>
    <row r="360" customFormat="false" ht="15" hidden="false" customHeight="false" outlineLevel="0" collapsed="false">
      <c r="A360" s="55" t="s">
        <v>117</v>
      </c>
      <c r="B360" s="44"/>
      <c r="C360" s="56" t="s">
        <v>817</v>
      </c>
      <c r="D360" s="44"/>
      <c r="E360" s="44"/>
      <c r="F360" s="44"/>
    </row>
    <row r="361" customFormat="false" ht="15" hidden="false" customHeight="false" outlineLevel="0" collapsed="false">
      <c r="A361" s="8" t="s">
        <v>117</v>
      </c>
      <c r="B361" s="8" t="n">
        <v>1</v>
      </c>
      <c r="C361" s="8" t="s">
        <v>818</v>
      </c>
      <c r="D361" s="73" t="s">
        <v>602</v>
      </c>
      <c r="E361" s="8" t="s">
        <v>603</v>
      </c>
      <c r="F361" s="34"/>
    </row>
    <row r="362" customFormat="false" ht="15" hidden="false" customHeight="false" outlineLevel="0" collapsed="false">
      <c r="A362" s="8" t="s">
        <v>117</v>
      </c>
      <c r="B362" s="8" t="n">
        <v>2</v>
      </c>
      <c r="C362" s="8" t="s">
        <v>819</v>
      </c>
      <c r="D362" s="70" t="s">
        <v>563</v>
      </c>
      <c r="E362" s="8" t="s">
        <v>820</v>
      </c>
      <c r="F362" s="34"/>
    </row>
    <row r="363" customFormat="false" ht="15" hidden="false" customHeight="false" outlineLevel="0" collapsed="false">
      <c r="A363" s="8" t="s">
        <v>117</v>
      </c>
      <c r="B363" s="8" t="n">
        <v>3</v>
      </c>
      <c r="C363" s="8" t="s">
        <v>281</v>
      </c>
      <c r="D363" s="70" t="s">
        <v>563</v>
      </c>
      <c r="E363" s="8" t="s">
        <v>821</v>
      </c>
      <c r="F363" s="34"/>
    </row>
    <row r="364" customFormat="false" ht="15" hidden="false" customHeight="false" outlineLevel="0" collapsed="false">
      <c r="A364" s="8" t="s">
        <v>117</v>
      </c>
      <c r="B364" s="8" t="n">
        <v>4</v>
      </c>
      <c r="C364" s="8" t="s">
        <v>395</v>
      </c>
      <c r="D364" s="70" t="s">
        <v>563</v>
      </c>
      <c r="E364" s="8" t="s">
        <v>718</v>
      </c>
      <c r="F364" s="34"/>
    </row>
    <row r="365" customFormat="false" ht="15" hidden="false" customHeight="false" outlineLevel="0" collapsed="false">
      <c r="A365" s="8" t="s">
        <v>117</v>
      </c>
      <c r="B365" s="8" t="n">
        <v>5</v>
      </c>
      <c r="C365" s="8" t="s">
        <v>822</v>
      </c>
      <c r="D365" s="73" t="s">
        <v>602</v>
      </c>
      <c r="E365" s="8" t="s">
        <v>603</v>
      </c>
      <c r="F365" s="34"/>
    </row>
    <row r="366" customFormat="false" ht="15" hidden="false" customHeight="false" outlineLevel="0" collapsed="false">
      <c r="A366" s="8" t="s">
        <v>117</v>
      </c>
      <c r="B366" s="8" t="n">
        <v>6</v>
      </c>
      <c r="C366" s="8" t="s">
        <v>823</v>
      </c>
      <c r="D366" s="57" t="s">
        <v>566</v>
      </c>
      <c r="E366" s="8" t="s">
        <v>824</v>
      </c>
      <c r="F366" s="34" t="s">
        <v>458</v>
      </c>
    </row>
    <row r="367" customFormat="false" ht="15" hidden="false" customHeight="false" outlineLevel="0" collapsed="false">
      <c r="A367" s="8" t="s">
        <v>117</v>
      </c>
      <c r="B367" s="8" t="n">
        <v>7</v>
      </c>
      <c r="C367" s="8" t="s">
        <v>825</v>
      </c>
      <c r="D367" s="71" t="s">
        <v>582</v>
      </c>
      <c r="E367" s="8" t="s">
        <v>583</v>
      </c>
      <c r="F367" s="34" t="s">
        <v>624</v>
      </c>
    </row>
    <row r="368" customFormat="false" ht="15" hidden="false" customHeight="false" outlineLevel="0" collapsed="false">
      <c r="A368" s="8" t="s">
        <v>117</v>
      </c>
      <c r="B368" s="8" t="n">
        <v>8</v>
      </c>
      <c r="C368" s="8" t="s">
        <v>826</v>
      </c>
      <c r="D368" s="72" t="s">
        <v>317</v>
      </c>
      <c r="E368" s="8" t="s">
        <v>827</v>
      </c>
      <c r="F368" s="34"/>
    </row>
    <row r="369" customFormat="false" ht="15" hidden="false" customHeight="false" outlineLevel="0" collapsed="false">
      <c r="A369" s="8" t="s">
        <v>117</v>
      </c>
      <c r="B369" s="8" t="n">
        <v>9</v>
      </c>
      <c r="C369" s="8" t="s">
        <v>807</v>
      </c>
      <c r="D369" s="72" t="s">
        <v>317</v>
      </c>
      <c r="E369" s="8" t="s">
        <v>808</v>
      </c>
      <c r="F369" s="34"/>
    </row>
    <row r="370" customFormat="false" ht="15" hidden="false" customHeight="false" outlineLevel="0" collapsed="false">
      <c r="A370" s="8" t="s">
        <v>117</v>
      </c>
      <c r="B370" s="8" t="n">
        <v>10</v>
      </c>
      <c r="C370" s="8" t="s">
        <v>828</v>
      </c>
      <c r="D370" s="72" t="s">
        <v>317</v>
      </c>
      <c r="E370" s="8" t="s">
        <v>829</v>
      </c>
      <c r="F370" s="34"/>
    </row>
    <row r="371" customFormat="false" ht="15" hidden="false" customHeight="false" outlineLevel="0" collapsed="false">
      <c r="A371" s="8" t="s">
        <v>117</v>
      </c>
      <c r="B371" s="8" t="n">
        <v>11</v>
      </c>
      <c r="C371" s="8" t="s">
        <v>830</v>
      </c>
      <c r="D371" s="72" t="s">
        <v>317</v>
      </c>
      <c r="E371" s="8" t="s">
        <v>739</v>
      </c>
      <c r="F371" s="34"/>
    </row>
    <row r="372" customFormat="false" ht="15" hidden="false" customHeight="false" outlineLevel="0" collapsed="false">
      <c r="A372" s="8" t="s">
        <v>117</v>
      </c>
      <c r="B372" s="8" t="n">
        <v>12</v>
      </c>
      <c r="C372" s="8" t="s">
        <v>640</v>
      </c>
      <c r="D372" s="73" t="s">
        <v>602</v>
      </c>
      <c r="E372" s="8" t="s">
        <v>650</v>
      </c>
      <c r="F372" s="34"/>
    </row>
    <row r="373" customFormat="false" ht="15" hidden="false" customHeight="false" outlineLevel="0" collapsed="false">
      <c r="A373" s="8" t="s">
        <v>117</v>
      </c>
      <c r="B373" s="8" t="n">
        <v>13</v>
      </c>
      <c r="C373" s="8" t="s">
        <v>831</v>
      </c>
      <c r="D373" s="74" t="s">
        <v>619</v>
      </c>
      <c r="E373" s="8" t="s">
        <v>620</v>
      </c>
      <c r="F373" s="34"/>
    </row>
    <row r="374" customFormat="false" ht="15" hidden="false" customHeight="false" outlineLevel="0" collapsed="false">
      <c r="A374" s="8" t="s">
        <v>117</v>
      </c>
      <c r="B374" s="8" t="n">
        <v>14</v>
      </c>
      <c r="C374" s="8" t="s">
        <v>643</v>
      </c>
      <c r="D374" s="73" t="s">
        <v>602</v>
      </c>
      <c r="E374" s="8" t="s">
        <v>658</v>
      </c>
      <c r="F374" s="34"/>
    </row>
    <row r="375" customFormat="false" ht="15" hidden="false" customHeight="false" outlineLevel="0" collapsed="false">
      <c r="A375" s="8" t="s">
        <v>117</v>
      </c>
      <c r="B375" s="8" t="n">
        <v>15</v>
      </c>
      <c r="C375" s="8" t="s">
        <v>832</v>
      </c>
      <c r="D375" s="73" t="s">
        <v>602</v>
      </c>
      <c r="E375" s="8" t="s">
        <v>658</v>
      </c>
      <c r="F375" s="34"/>
    </row>
    <row r="377" customFormat="false" ht="15" hidden="false" customHeight="false" outlineLevel="0" collapsed="false">
      <c r="A377" s="55" t="s">
        <v>125</v>
      </c>
      <c r="B377" s="44"/>
      <c r="C377" s="56" t="s">
        <v>833</v>
      </c>
      <c r="D377" s="44"/>
      <c r="E377" s="44"/>
      <c r="F377" s="44"/>
    </row>
    <row r="378" customFormat="false" ht="15" hidden="false" customHeight="false" outlineLevel="0" collapsed="false">
      <c r="A378" s="8" t="s">
        <v>125</v>
      </c>
      <c r="B378" s="8" t="n">
        <v>1</v>
      </c>
      <c r="C378" s="8" t="s">
        <v>716</v>
      </c>
      <c r="D378" s="76" t="s">
        <v>834</v>
      </c>
      <c r="E378" s="8" t="s">
        <v>583</v>
      </c>
      <c r="F378" s="34"/>
    </row>
    <row r="379" customFormat="false" ht="15" hidden="false" customHeight="false" outlineLevel="0" collapsed="false">
      <c r="A379" s="8" t="s">
        <v>125</v>
      </c>
      <c r="B379" s="8" t="n">
        <v>2</v>
      </c>
      <c r="C379" s="8" t="s">
        <v>724</v>
      </c>
      <c r="D379" s="76" t="s">
        <v>834</v>
      </c>
      <c r="E379" s="8" t="s">
        <v>583</v>
      </c>
      <c r="F379" s="34"/>
    </row>
    <row r="380" customFormat="false" ht="15" hidden="false" customHeight="false" outlineLevel="0" collapsed="false">
      <c r="A380" s="8" t="s">
        <v>125</v>
      </c>
      <c r="B380" s="8" t="n">
        <v>3</v>
      </c>
      <c r="C380" s="8" t="s">
        <v>810</v>
      </c>
      <c r="D380" s="76" t="s">
        <v>834</v>
      </c>
      <c r="E380" s="8" t="s">
        <v>583</v>
      </c>
      <c r="F380" s="34"/>
    </row>
    <row r="381" customFormat="false" ht="15" hidden="false" customHeight="false" outlineLevel="0" collapsed="false">
      <c r="A381" s="8" t="s">
        <v>125</v>
      </c>
      <c r="B381" s="8" t="n">
        <v>4</v>
      </c>
      <c r="C381" s="8" t="s">
        <v>835</v>
      </c>
      <c r="D381" s="76" t="s">
        <v>834</v>
      </c>
      <c r="E381" s="8" t="s">
        <v>583</v>
      </c>
      <c r="F381" s="34"/>
    </row>
    <row r="382" customFormat="false" ht="15" hidden="false" customHeight="false" outlineLevel="0" collapsed="false">
      <c r="A382" s="8" t="s">
        <v>125</v>
      </c>
      <c r="B382" s="8" t="n">
        <v>5</v>
      </c>
      <c r="C382" s="8" t="s">
        <v>836</v>
      </c>
      <c r="D382" s="76" t="s">
        <v>834</v>
      </c>
      <c r="E382" s="8" t="s">
        <v>583</v>
      </c>
      <c r="F382" s="34"/>
    </row>
    <row r="383" customFormat="false" ht="15" hidden="false" customHeight="false" outlineLevel="0" collapsed="false">
      <c r="A383" s="8" t="s">
        <v>125</v>
      </c>
      <c r="B383" s="8" t="n">
        <v>6</v>
      </c>
      <c r="C383" s="8" t="s">
        <v>837</v>
      </c>
      <c r="D383" s="76" t="s">
        <v>834</v>
      </c>
      <c r="E383" s="8" t="s">
        <v>583</v>
      </c>
      <c r="F383" s="34"/>
    </row>
    <row r="384" customFormat="false" ht="15" hidden="false" customHeight="false" outlineLevel="0" collapsed="false">
      <c r="A384" s="8" t="s">
        <v>125</v>
      </c>
      <c r="B384" s="8" t="n">
        <v>7</v>
      </c>
      <c r="C384" s="8" t="s">
        <v>316</v>
      </c>
      <c r="D384" s="76" t="s">
        <v>834</v>
      </c>
      <c r="E384" s="8" t="s">
        <v>583</v>
      </c>
      <c r="F384" s="34"/>
    </row>
    <row r="385" customFormat="false" ht="15" hidden="false" customHeight="false" outlineLevel="0" collapsed="false">
      <c r="A385" s="8" t="s">
        <v>125</v>
      </c>
      <c r="B385" s="8" t="n">
        <v>8</v>
      </c>
      <c r="C385" s="8" t="s">
        <v>838</v>
      </c>
      <c r="D385" s="76" t="s">
        <v>834</v>
      </c>
      <c r="E385" s="8" t="s">
        <v>583</v>
      </c>
      <c r="F385" s="34"/>
    </row>
    <row r="386" customFormat="false" ht="15" hidden="false" customHeight="false" outlineLevel="0" collapsed="false">
      <c r="A386" s="8" t="s">
        <v>125</v>
      </c>
      <c r="B386" s="8" t="n">
        <v>9</v>
      </c>
      <c r="C386" s="8" t="s">
        <v>795</v>
      </c>
      <c r="D386" s="76" t="s">
        <v>834</v>
      </c>
      <c r="E386" s="8" t="s">
        <v>583</v>
      </c>
      <c r="F386" s="34"/>
    </row>
    <row r="387" customFormat="false" ht="15" hidden="false" customHeight="false" outlineLevel="0" collapsed="false">
      <c r="A387" s="8" t="s">
        <v>125</v>
      </c>
      <c r="B387" s="8" t="n">
        <v>10</v>
      </c>
      <c r="C387" s="8" t="s">
        <v>812</v>
      </c>
      <c r="D387" s="76" t="s">
        <v>834</v>
      </c>
      <c r="E387" s="8" t="s">
        <v>583</v>
      </c>
      <c r="F387" s="34"/>
    </row>
    <row r="388" customFormat="false" ht="15" hidden="false" customHeight="false" outlineLevel="0" collapsed="false">
      <c r="A388" s="8" t="s">
        <v>125</v>
      </c>
      <c r="B388" s="8" t="n">
        <v>11</v>
      </c>
      <c r="C388" s="8" t="s">
        <v>839</v>
      </c>
      <c r="D388" s="76" t="s">
        <v>834</v>
      </c>
      <c r="E388" s="8" t="s">
        <v>583</v>
      </c>
      <c r="F388" s="34"/>
    </row>
    <row r="389" customFormat="false" ht="15" hidden="false" customHeight="false" outlineLevel="0" collapsed="false">
      <c r="A389" s="8" t="s">
        <v>125</v>
      </c>
      <c r="B389" s="8" t="n">
        <v>12</v>
      </c>
      <c r="C389" s="8" t="s">
        <v>840</v>
      </c>
      <c r="D389" s="76" t="s">
        <v>834</v>
      </c>
      <c r="E389" s="8" t="s">
        <v>583</v>
      </c>
      <c r="F389" s="34"/>
    </row>
    <row r="390" customFormat="false" ht="15" hidden="false" customHeight="false" outlineLevel="0" collapsed="false">
      <c r="A390" s="8" t="s">
        <v>125</v>
      </c>
      <c r="B390" s="8" t="n">
        <v>13</v>
      </c>
      <c r="C390" s="8" t="s">
        <v>841</v>
      </c>
      <c r="D390" s="76" t="s">
        <v>834</v>
      </c>
      <c r="E390" s="8" t="s">
        <v>583</v>
      </c>
      <c r="F390" s="34"/>
    </row>
    <row r="391" customFormat="false" ht="15" hidden="false" customHeight="false" outlineLevel="0" collapsed="false">
      <c r="A391" s="8" t="s">
        <v>125</v>
      </c>
      <c r="B391" s="8" t="n">
        <v>14</v>
      </c>
      <c r="C391" s="8" t="s">
        <v>815</v>
      </c>
      <c r="D391" s="76" t="s">
        <v>834</v>
      </c>
      <c r="E391" s="8" t="s">
        <v>583</v>
      </c>
      <c r="F391" s="34"/>
    </row>
    <row r="392" customFormat="false" ht="15" hidden="false" customHeight="false" outlineLevel="0" collapsed="false">
      <c r="A392" s="8" t="s">
        <v>125</v>
      </c>
      <c r="B392" s="8" t="n">
        <v>15</v>
      </c>
      <c r="C392" s="8" t="s">
        <v>711</v>
      </c>
      <c r="D392" s="76" t="s">
        <v>834</v>
      </c>
      <c r="E392" s="8" t="s">
        <v>583</v>
      </c>
      <c r="F392" s="34"/>
    </row>
    <row r="393" customFormat="false" ht="15" hidden="false" customHeight="false" outlineLevel="0" collapsed="false">
      <c r="A393" s="8" t="s">
        <v>125</v>
      </c>
      <c r="B393" s="8" t="n">
        <v>16</v>
      </c>
      <c r="C393" s="8" t="s">
        <v>742</v>
      </c>
      <c r="D393" s="76" t="s">
        <v>834</v>
      </c>
      <c r="E393" s="8" t="s">
        <v>583</v>
      </c>
      <c r="F393" s="34"/>
    </row>
    <row r="394" customFormat="false" ht="15" hidden="false" customHeight="false" outlineLevel="0" collapsed="false">
      <c r="A394" s="8" t="s">
        <v>125</v>
      </c>
      <c r="B394" s="8" t="n">
        <v>17</v>
      </c>
      <c r="C394" s="8" t="s">
        <v>656</v>
      </c>
      <c r="D394" s="76" t="s">
        <v>834</v>
      </c>
      <c r="E394" s="8" t="s">
        <v>583</v>
      </c>
      <c r="F394" s="34"/>
    </row>
    <row r="395" customFormat="false" ht="15" hidden="false" customHeight="false" outlineLevel="0" collapsed="false">
      <c r="A395" s="8" t="s">
        <v>125</v>
      </c>
      <c r="B395" s="8" t="n">
        <v>18</v>
      </c>
      <c r="C395" s="8" t="s">
        <v>741</v>
      </c>
      <c r="D395" s="76" t="s">
        <v>834</v>
      </c>
      <c r="E395" s="8" t="s">
        <v>583</v>
      </c>
      <c r="F395" s="34"/>
    </row>
    <row r="396" customFormat="false" ht="15" hidden="false" customHeight="false" outlineLevel="0" collapsed="false">
      <c r="A396" s="8" t="s">
        <v>125</v>
      </c>
      <c r="B396" s="8" t="n">
        <v>19</v>
      </c>
      <c r="C396" s="8" t="s">
        <v>842</v>
      </c>
      <c r="D396" s="76" t="s">
        <v>834</v>
      </c>
      <c r="E396" s="8" t="s">
        <v>583</v>
      </c>
      <c r="F396" s="34"/>
    </row>
    <row r="397" customFormat="false" ht="15" hidden="false" customHeight="false" outlineLevel="0" collapsed="false">
      <c r="A397" s="8" t="s">
        <v>125</v>
      </c>
      <c r="B397" s="8" t="n">
        <v>20</v>
      </c>
      <c r="C397" s="8" t="s">
        <v>843</v>
      </c>
      <c r="D397" s="76" t="s">
        <v>834</v>
      </c>
      <c r="E397" s="8" t="s">
        <v>583</v>
      </c>
      <c r="F397" s="34"/>
    </row>
    <row r="398" customFormat="false" ht="15" hidden="false" customHeight="false" outlineLevel="0" collapsed="false">
      <c r="A398" s="8" t="s">
        <v>125</v>
      </c>
      <c r="B398" s="8" t="n">
        <v>21</v>
      </c>
      <c r="C398" s="8" t="s">
        <v>683</v>
      </c>
      <c r="D398" s="76" t="s">
        <v>834</v>
      </c>
      <c r="E398" s="8" t="s">
        <v>583</v>
      </c>
      <c r="F398" s="34"/>
    </row>
    <row r="399" customFormat="false" ht="15" hidden="false" customHeight="false" outlineLevel="0" collapsed="false">
      <c r="A399" s="8" t="s">
        <v>125</v>
      </c>
      <c r="B399" s="8" t="n">
        <v>22</v>
      </c>
      <c r="C399" s="8" t="s">
        <v>642</v>
      </c>
      <c r="D399" s="76" t="s">
        <v>834</v>
      </c>
      <c r="E399" s="8" t="s">
        <v>583</v>
      </c>
      <c r="F399" s="34"/>
    </row>
    <row r="400" customFormat="false" ht="15" hidden="false" customHeight="false" outlineLevel="0" collapsed="false">
      <c r="A400" s="8" t="s">
        <v>125</v>
      </c>
      <c r="B400" s="8" t="n">
        <v>23</v>
      </c>
      <c r="C400" s="8" t="s">
        <v>844</v>
      </c>
      <c r="D400" s="76" t="s">
        <v>834</v>
      </c>
      <c r="E400" s="8" t="s">
        <v>583</v>
      </c>
      <c r="F400" s="34"/>
    </row>
    <row r="402" customFormat="false" ht="15" hidden="false" customHeight="false" outlineLevel="0" collapsed="false">
      <c r="A402" s="55" t="s">
        <v>133</v>
      </c>
      <c r="B402" s="44"/>
      <c r="C402" s="56" t="s">
        <v>845</v>
      </c>
      <c r="D402" s="44"/>
      <c r="E402" s="44"/>
      <c r="F402" s="44"/>
    </row>
    <row r="403" customFormat="false" ht="15" hidden="false" customHeight="false" outlineLevel="0" collapsed="false">
      <c r="A403" s="8" t="s">
        <v>133</v>
      </c>
      <c r="B403" s="8" t="n">
        <v>1</v>
      </c>
      <c r="C403" s="8" t="s">
        <v>846</v>
      </c>
      <c r="D403" s="73" t="s">
        <v>602</v>
      </c>
      <c r="E403" s="8" t="s">
        <v>603</v>
      </c>
      <c r="F403" s="34"/>
    </row>
    <row r="404" customFormat="false" ht="15" hidden="false" customHeight="false" outlineLevel="0" collapsed="false">
      <c r="A404" s="8" t="s">
        <v>133</v>
      </c>
      <c r="B404" s="8" t="n">
        <v>2</v>
      </c>
      <c r="C404" s="8" t="s">
        <v>847</v>
      </c>
      <c r="D404" s="73" t="s">
        <v>602</v>
      </c>
      <c r="E404" s="8" t="s">
        <v>603</v>
      </c>
      <c r="F404" s="34"/>
    </row>
    <row r="405" customFormat="false" ht="15" hidden="false" customHeight="false" outlineLevel="0" collapsed="false">
      <c r="A405" s="8" t="s">
        <v>133</v>
      </c>
      <c r="B405" s="8" t="n">
        <v>3</v>
      </c>
      <c r="C405" s="8" t="s">
        <v>848</v>
      </c>
      <c r="D405" s="73" t="s">
        <v>602</v>
      </c>
      <c r="E405" s="8" t="s">
        <v>603</v>
      </c>
      <c r="F405" s="34"/>
    </row>
    <row r="406" customFormat="false" ht="15" hidden="false" customHeight="false" outlineLevel="0" collapsed="false">
      <c r="A406" s="8" t="s">
        <v>133</v>
      </c>
      <c r="B406" s="8" t="n">
        <v>4</v>
      </c>
      <c r="C406" s="8" t="s">
        <v>576</v>
      </c>
      <c r="D406" s="73" t="s">
        <v>602</v>
      </c>
      <c r="E406" s="8" t="s">
        <v>706</v>
      </c>
      <c r="F406" s="34"/>
    </row>
    <row r="407" customFormat="false" ht="15" hidden="false" customHeight="false" outlineLevel="0" collapsed="false">
      <c r="A407" s="8" t="s">
        <v>133</v>
      </c>
      <c r="B407" s="8" t="n">
        <v>5</v>
      </c>
      <c r="C407" s="8" t="s">
        <v>849</v>
      </c>
      <c r="D407" s="73" t="s">
        <v>602</v>
      </c>
      <c r="E407" s="8" t="s">
        <v>648</v>
      </c>
      <c r="F407" s="34"/>
    </row>
    <row r="408" customFormat="false" ht="15" hidden="false" customHeight="false" outlineLevel="0" collapsed="false">
      <c r="A408" s="8" t="s">
        <v>133</v>
      </c>
      <c r="B408" s="8" t="n">
        <v>6</v>
      </c>
      <c r="C408" s="8" t="s">
        <v>691</v>
      </c>
      <c r="D408" s="73" t="s">
        <v>602</v>
      </c>
      <c r="E408" s="8" t="s">
        <v>603</v>
      </c>
      <c r="F408" s="34"/>
    </row>
    <row r="409" customFormat="false" ht="15" hidden="false" customHeight="false" outlineLevel="0" collapsed="false">
      <c r="A409" s="8" t="s">
        <v>133</v>
      </c>
      <c r="B409" s="8" t="n">
        <v>7</v>
      </c>
      <c r="C409" s="8" t="s">
        <v>850</v>
      </c>
      <c r="D409" s="73" t="s">
        <v>602</v>
      </c>
      <c r="E409" s="8" t="s">
        <v>603</v>
      </c>
      <c r="F409" s="34"/>
    </row>
    <row r="410" customFormat="false" ht="15" hidden="false" customHeight="false" outlineLevel="0" collapsed="false">
      <c r="A410" s="8" t="s">
        <v>133</v>
      </c>
      <c r="B410" s="8" t="n">
        <v>8</v>
      </c>
      <c r="C410" s="8" t="s">
        <v>851</v>
      </c>
      <c r="D410" s="72" t="s">
        <v>317</v>
      </c>
      <c r="E410" s="8" t="s">
        <v>697</v>
      </c>
      <c r="F410" s="34"/>
    </row>
    <row r="411" customFormat="false" ht="15" hidden="false" customHeight="false" outlineLevel="0" collapsed="false">
      <c r="A411" s="8" t="s">
        <v>133</v>
      </c>
      <c r="B411" s="8" t="n">
        <v>9</v>
      </c>
      <c r="C411" s="8" t="s">
        <v>495</v>
      </c>
      <c r="D411" s="72" t="s">
        <v>317</v>
      </c>
      <c r="E411" s="8" t="s">
        <v>731</v>
      </c>
      <c r="F411" s="34"/>
    </row>
    <row r="412" customFormat="false" ht="15" hidden="false" customHeight="false" outlineLevel="0" collapsed="false">
      <c r="A412" s="8" t="s">
        <v>133</v>
      </c>
      <c r="B412" s="8" t="n">
        <v>10</v>
      </c>
      <c r="C412" s="8" t="s">
        <v>698</v>
      </c>
      <c r="D412" s="73" t="s">
        <v>602</v>
      </c>
      <c r="E412" s="8" t="s">
        <v>603</v>
      </c>
      <c r="F412" s="34"/>
    </row>
    <row r="413" customFormat="false" ht="15" hidden="false" customHeight="false" outlineLevel="0" collapsed="false">
      <c r="A413" s="8" t="s">
        <v>133</v>
      </c>
      <c r="B413" s="8" t="n">
        <v>11</v>
      </c>
      <c r="C413" s="8" t="s">
        <v>394</v>
      </c>
      <c r="D413" s="70" t="s">
        <v>563</v>
      </c>
      <c r="E413" s="8" t="s">
        <v>764</v>
      </c>
      <c r="F413" s="34" t="s">
        <v>352</v>
      </c>
    </row>
    <row r="414" customFormat="false" ht="15" hidden="false" customHeight="false" outlineLevel="0" collapsed="false">
      <c r="A414" s="8" t="s">
        <v>133</v>
      </c>
      <c r="B414" s="8" t="n">
        <v>12</v>
      </c>
      <c r="C414" s="8" t="s">
        <v>852</v>
      </c>
      <c r="D414" s="73" t="s">
        <v>602</v>
      </c>
      <c r="E414" s="8" t="s">
        <v>603</v>
      </c>
      <c r="F414" s="34"/>
    </row>
    <row r="415" customFormat="false" ht="15" hidden="false" customHeight="false" outlineLevel="0" collapsed="false">
      <c r="A415" s="8" t="s">
        <v>133</v>
      </c>
      <c r="B415" s="8" t="n">
        <v>13</v>
      </c>
      <c r="C415" s="8" t="s">
        <v>853</v>
      </c>
      <c r="D415" s="57" t="s">
        <v>566</v>
      </c>
      <c r="E415" s="8" t="s">
        <v>854</v>
      </c>
      <c r="F415" s="34" t="s">
        <v>470</v>
      </c>
    </row>
    <row r="416" customFormat="false" ht="15" hidden="false" customHeight="false" outlineLevel="0" collapsed="false">
      <c r="A416" s="8" t="s">
        <v>133</v>
      </c>
      <c r="B416" s="8" t="n">
        <v>14</v>
      </c>
      <c r="C416" s="8" t="s">
        <v>855</v>
      </c>
      <c r="D416" s="73" t="s">
        <v>602</v>
      </c>
      <c r="E416" s="8" t="s">
        <v>603</v>
      </c>
      <c r="F416" s="34"/>
    </row>
    <row r="417" customFormat="false" ht="15" hidden="false" customHeight="false" outlineLevel="0" collapsed="false">
      <c r="A417" s="8" t="s">
        <v>133</v>
      </c>
      <c r="B417" s="8" t="n">
        <v>15</v>
      </c>
      <c r="C417" s="8" t="s">
        <v>638</v>
      </c>
      <c r="D417" s="73" t="s">
        <v>602</v>
      </c>
      <c r="E417" s="8" t="s">
        <v>650</v>
      </c>
      <c r="F417" s="34"/>
    </row>
    <row r="418" customFormat="false" ht="15" hidden="false" customHeight="false" outlineLevel="0" collapsed="false">
      <c r="A418" s="8" t="s">
        <v>133</v>
      </c>
      <c r="B418" s="8" t="n">
        <v>16</v>
      </c>
      <c r="C418" s="8" t="s">
        <v>856</v>
      </c>
      <c r="D418" s="73" t="s">
        <v>602</v>
      </c>
      <c r="E418" s="8" t="s">
        <v>603</v>
      </c>
      <c r="F418" s="34"/>
    </row>
    <row r="419" customFormat="false" ht="15" hidden="false" customHeight="false" outlineLevel="0" collapsed="false">
      <c r="A419" s="8" t="s">
        <v>133</v>
      </c>
      <c r="B419" s="8" t="n">
        <v>17</v>
      </c>
      <c r="C419" s="8" t="s">
        <v>643</v>
      </c>
      <c r="D419" s="73" t="s">
        <v>602</v>
      </c>
      <c r="E419" s="8" t="s">
        <v>603</v>
      </c>
      <c r="F419" s="34"/>
    </row>
    <row r="420" customFormat="false" ht="15" hidden="false" customHeight="false" outlineLevel="0" collapsed="false">
      <c r="A420" s="8" t="s">
        <v>133</v>
      </c>
      <c r="B420" s="8" t="n">
        <v>18</v>
      </c>
      <c r="C420" s="8" t="s">
        <v>767</v>
      </c>
      <c r="D420" s="74" t="s">
        <v>619</v>
      </c>
      <c r="E420" s="8" t="s">
        <v>620</v>
      </c>
      <c r="F420" s="34"/>
    </row>
    <row r="421" customFormat="false" ht="15" hidden="false" customHeight="false" outlineLevel="0" collapsed="false">
      <c r="A421" s="8" t="s">
        <v>133</v>
      </c>
      <c r="B421" s="8" t="n">
        <v>19</v>
      </c>
      <c r="C421" s="8" t="s">
        <v>640</v>
      </c>
      <c r="D421" s="73" t="s">
        <v>602</v>
      </c>
      <c r="E421" s="8" t="s">
        <v>650</v>
      </c>
      <c r="F421" s="34"/>
    </row>
    <row r="422" customFormat="false" ht="15" hidden="false" customHeight="false" outlineLevel="0" collapsed="false">
      <c r="A422" s="8" t="s">
        <v>133</v>
      </c>
      <c r="B422" s="8" t="n">
        <v>20</v>
      </c>
      <c r="C422" s="8" t="s">
        <v>642</v>
      </c>
      <c r="D422" s="73" t="s">
        <v>602</v>
      </c>
      <c r="E422" s="8" t="s">
        <v>603</v>
      </c>
      <c r="F422" s="34"/>
    </row>
    <row r="423" customFormat="false" ht="15" hidden="false" customHeight="false" outlineLevel="0" collapsed="false">
      <c r="A423" s="8" t="s">
        <v>133</v>
      </c>
      <c r="B423" s="8" t="n">
        <v>21</v>
      </c>
      <c r="C423" s="8" t="s">
        <v>857</v>
      </c>
      <c r="D423" s="73" t="s">
        <v>602</v>
      </c>
      <c r="E423" s="8" t="s">
        <v>603</v>
      </c>
      <c r="F423" s="34"/>
    </row>
    <row r="424" customFormat="false" ht="15" hidden="false" customHeight="false" outlineLevel="0" collapsed="false">
      <c r="A424" s="8" t="s">
        <v>133</v>
      </c>
      <c r="B424" s="8" t="n">
        <v>22</v>
      </c>
      <c r="C424" s="8" t="s">
        <v>439</v>
      </c>
      <c r="D424" s="73" t="s">
        <v>602</v>
      </c>
      <c r="E424" s="8" t="s">
        <v>665</v>
      </c>
      <c r="F424" s="34"/>
    </row>
    <row r="426" customFormat="false" ht="15" hidden="false" customHeight="false" outlineLevel="0" collapsed="false">
      <c r="A426" s="55" t="s">
        <v>139</v>
      </c>
      <c r="B426" s="44"/>
      <c r="C426" s="56" t="s">
        <v>858</v>
      </c>
      <c r="D426" s="44"/>
      <c r="E426" s="44"/>
      <c r="F426" s="44"/>
    </row>
    <row r="427" customFormat="false" ht="15" hidden="false" customHeight="false" outlineLevel="0" collapsed="false">
      <c r="A427" s="8" t="s">
        <v>139</v>
      </c>
      <c r="B427" s="8" t="n">
        <v>1</v>
      </c>
      <c r="C427" s="8" t="s">
        <v>606</v>
      </c>
      <c r="D427" s="73" t="s">
        <v>602</v>
      </c>
      <c r="E427" s="8" t="s">
        <v>603</v>
      </c>
      <c r="F427" s="34"/>
    </row>
    <row r="428" customFormat="false" ht="15" hidden="false" customHeight="false" outlineLevel="0" collapsed="false">
      <c r="A428" s="8" t="s">
        <v>139</v>
      </c>
      <c r="B428" s="8" t="n">
        <v>2</v>
      </c>
      <c r="C428" s="8" t="s">
        <v>601</v>
      </c>
      <c r="D428" s="73" t="s">
        <v>602</v>
      </c>
      <c r="E428" s="8" t="s">
        <v>603</v>
      </c>
      <c r="F428" s="34"/>
    </row>
    <row r="429" customFormat="false" ht="15" hidden="false" customHeight="false" outlineLevel="0" collapsed="false">
      <c r="A429" s="8" t="s">
        <v>139</v>
      </c>
      <c r="B429" s="8" t="n">
        <v>3</v>
      </c>
      <c r="C429" s="8" t="s">
        <v>579</v>
      </c>
      <c r="D429" s="73" t="s">
        <v>602</v>
      </c>
      <c r="E429" s="8" t="s">
        <v>603</v>
      </c>
      <c r="F429" s="34"/>
    </row>
    <row r="430" customFormat="false" ht="15" hidden="false" customHeight="false" outlineLevel="0" collapsed="false">
      <c r="A430" s="8" t="s">
        <v>139</v>
      </c>
      <c r="B430" s="8" t="n">
        <v>4</v>
      </c>
      <c r="C430" s="8" t="s">
        <v>689</v>
      </c>
      <c r="D430" s="73" t="s">
        <v>602</v>
      </c>
      <c r="E430" s="8" t="s">
        <v>603</v>
      </c>
      <c r="F430" s="34"/>
    </row>
    <row r="431" customFormat="false" ht="15" hidden="false" customHeight="false" outlineLevel="0" collapsed="false">
      <c r="A431" s="8" t="s">
        <v>139</v>
      </c>
      <c r="B431" s="8" t="n">
        <v>5</v>
      </c>
      <c r="C431" s="8" t="s">
        <v>690</v>
      </c>
      <c r="D431" s="73" t="s">
        <v>602</v>
      </c>
      <c r="E431" s="8" t="s">
        <v>603</v>
      </c>
      <c r="F431" s="34"/>
    </row>
    <row r="432" customFormat="false" ht="15" hidden="false" customHeight="false" outlineLevel="0" collapsed="false">
      <c r="A432" s="8" t="s">
        <v>139</v>
      </c>
      <c r="B432" s="8" t="n">
        <v>6</v>
      </c>
      <c r="C432" s="8" t="s">
        <v>691</v>
      </c>
      <c r="D432" s="73" t="s">
        <v>602</v>
      </c>
      <c r="E432" s="8" t="s">
        <v>603</v>
      </c>
      <c r="F432" s="34"/>
    </row>
    <row r="433" customFormat="false" ht="15" hidden="false" customHeight="false" outlineLevel="0" collapsed="false">
      <c r="A433" s="8" t="s">
        <v>139</v>
      </c>
      <c r="B433" s="8" t="n">
        <v>7</v>
      </c>
      <c r="C433" s="8" t="s">
        <v>698</v>
      </c>
      <c r="D433" s="73" t="s">
        <v>602</v>
      </c>
      <c r="E433" s="8" t="s">
        <v>603</v>
      </c>
      <c r="F433" s="34"/>
    </row>
    <row r="434" customFormat="false" ht="15" hidden="false" customHeight="false" outlineLevel="0" collapsed="false">
      <c r="A434" s="8" t="s">
        <v>139</v>
      </c>
      <c r="B434" s="8" t="n">
        <v>8</v>
      </c>
      <c r="C434" s="8" t="s">
        <v>605</v>
      </c>
      <c r="D434" s="73" t="s">
        <v>602</v>
      </c>
      <c r="E434" s="8" t="s">
        <v>603</v>
      </c>
      <c r="F434" s="34"/>
    </row>
    <row r="435" customFormat="false" ht="15" hidden="false" customHeight="false" outlineLevel="0" collapsed="false">
      <c r="A435" s="8" t="s">
        <v>139</v>
      </c>
      <c r="B435" s="8" t="n">
        <v>9</v>
      </c>
      <c r="C435" s="8" t="s">
        <v>562</v>
      </c>
      <c r="D435" s="73" t="s">
        <v>602</v>
      </c>
      <c r="E435" s="8" t="s">
        <v>603</v>
      </c>
      <c r="F435" s="34"/>
    </row>
    <row r="436" customFormat="false" ht="15" hidden="false" customHeight="false" outlineLevel="0" collapsed="false">
      <c r="A436" s="8" t="s">
        <v>139</v>
      </c>
      <c r="B436" s="8" t="n">
        <v>10</v>
      </c>
      <c r="C436" s="8" t="s">
        <v>607</v>
      </c>
      <c r="D436" s="72" t="s">
        <v>317</v>
      </c>
      <c r="E436" s="8" t="s">
        <v>859</v>
      </c>
      <c r="F436" s="34"/>
    </row>
    <row r="437" customFormat="false" ht="15" hidden="false" customHeight="false" outlineLevel="0" collapsed="false">
      <c r="A437" s="8" t="s">
        <v>139</v>
      </c>
      <c r="B437" s="8" t="n">
        <v>11</v>
      </c>
      <c r="C437" s="8" t="s">
        <v>610</v>
      </c>
      <c r="D437" s="72" t="s">
        <v>317</v>
      </c>
      <c r="E437" s="8" t="s">
        <v>651</v>
      </c>
      <c r="F437" s="34"/>
    </row>
    <row r="438" customFormat="false" ht="15" hidden="false" customHeight="false" outlineLevel="0" collapsed="false">
      <c r="A438" s="8" t="s">
        <v>139</v>
      </c>
      <c r="B438" s="8" t="n">
        <v>12</v>
      </c>
      <c r="C438" s="8" t="s">
        <v>344</v>
      </c>
      <c r="D438" s="72" t="s">
        <v>317</v>
      </c>
      <c r="E438" s="8" t="s">
        <v>651</v>
      </c>
      <c r="F438" s="34"/>
    </row>
    <row r="439" customFormat="false" ht="15" hidden="false" customHeight="false" outlineLevel="0" collapsed="false">
      <c r="A439" s="8" t="s">
        <v>139</v>
      </c>
      <c r="B439" s="8" t="n">
        <v>13</v>
      </c>
      <c r="C439" s="8" t="s">
        <v>711</v>
      </c>
      <c r="D439" s="73" t="s">
        <v>602</v>
      </c>
      <c r="E439" s="8" t="s">
        <v>603</v>
      </c>
      <c r="F439" s="34"/>
    </row>
    <row r="440" customFormat="false" ht="15" hidden="false" customHeight="false" outlineLevel="0" collapsed="false">
      <c r="A440" s="8" t="s">
        <v>139</v>
      </c>
      <c r="B440" s="8" t="n">
        <v>14</v>
      </c>
      <c r="C440" s="8" t="s">
        <v>611</v>
      </c>
      <c r="D440" s="72" t="s">
        <v>317</v>
      </c>
      <c r="E440" s="8" t="s">
        <v>860</v>
      </c>
      <c r="F440" s="34"/>
    </row>
    <row r="441" customFormat="false" ht="15" hidden="false" customHeight="false" outlineLevel="0" collapsed="false">
      <c r="A441" s="8" t="s">
        <v>139</v>
      </c>
      <c r="B441" s="8" t="n">
        <v>15</v>
      </c>
      <c r="C441" s="8" t="s">
        <v>613</v>
      </c>
      <c r="D441" s="71" t="s">
        <v>582</v>
      </c>
      <c r="E441" s="8" t="s">
        <v>583</v>
      </c>
      <c r="F441" s="34" t="s">
        <v>614</v>
      </c>
    </row>
    <row r="442" customFormat="false" ht="15" hidden="false" customHeight="false" outlineLevel="0" collapsed="false">
      <c r="A442" s="8" t="s">
        <v>139</v>
      </c>
      <c r="B442" s="8" t="n">
        <v>16</v>
      </c>
      <c r="C442" s="8" t="s">
        <v>615</v>
      </c>
      <c r="D442" s="71" t="s">
        <v>582</v>
      </c>
      <c r="E442" s="8" t="s">
        <v>583</v>
      </c>
      <c r="F442" s="34" t="s">
        <v>614</v>
      </c>
    </row>
    <row r="443" customFormat="false" ht="15" hidden="false" customHeight="false" outlineLevel="0" collapsed="false">
      <c r="A443" s="8" t="s">
        <v>139</v>
      </c>
      <c r="B443" s="8" t="n">
        <v>17</v>
      </c>
      <c r="C443" s="8" t="s">
        <v>616</v>
      </c>
      <c r="D443" s="71" t="s">
        <v>582</v>
      </c>
      <c r="E443" s="8" t="s">
        <v>583</v>
      </c>
      <c r="F443" s="34" t="s">
        <v>614</v>
      </c>
    </row>
    <row r="444" customFormat="false" ht="15" hidden="false" customHeight="false" outlineLevel="0" collapsed="false">
      <c r="A444" s="8" t="s">
        <v>139</v>
      </c>
      <c r="B444" s="8" t="n">
        <v>18</v>
      </c>
      <c r="C444" s="8" t="s">
        <v>692</v>
      </c>
      <c r="D444" s="73" t="s">
        <v>602</v>
      </c>
      <c r="E444" s="8" t="s">
        <v>603</v>
      </c>
      <c r="F444" s="34"/>
    </row>
    <row r="445" customFormat="false" ht="15" hidden="false" customHeight="false" outlineLevel="0" collapsed="false">
      <c r="A445" s="8" t="s">
        <v>139</v>
      </c>
      <c r="B445" s="8" t="n">
        <v>19</v>
      </c>
      <c r="C445" s="8" t="s">
        <v>487</v>
      </c>
      <c r="D445" s="73" t="s">
        <v>602</v>
      </c>
      <c r="E445" s="8" t="s">
        <v>603</v>
      </c>
      <c r="F445" s="34"/>
    </row>
    <row r="446" customFormat="false" ht="15" hidden="false" customHeight="false" outlineLevel="0" collapsed="false">
      <c r="A446" s="8" t="s">
        <v>139</v>
      </c>
      <c r="B446" s="8" t="n">
        <v>20</v>
      </c>
      <c r="C446" s="8" t="s">
        <v>664</v>
      </c>
      <c r="D446" s="73" t="s">
        <v>602</v>
      </c>
      <c r="E446" s="8" t="s">
        <v>603</v>
      </c>
      <c r="F446" s="34"/>
    </row>
    <row r="447" customFormat="false" ht="15" hidden="false" customHeight="false" outlineLevel="0" collapsed="false">
      <c r="A447" s="8" t="s">
        <v>139</v>
      </c>
      <c r="B447" s="8" t="n">
        <v>21</v>
      </c>
      <c r="C447" s="8" t="s">
        <v>334</v>
      </c>
      <c r="D447" s="72" t="s">
        <v>317</v>
      </c>
      <c r="E447" s="8" t="s">
        <v>617</v>
      </c>
      <c r="F447" s="34"/>
    </row>
    <row r="448" customFormat="false" ht="15" hidden="false" customHeight="false" outlineLevel="0" collapsed="false">
      <c r="A448" s="8" t="s">
        <v>139</v>
      </c>
      <c r="B448" s="8" t="n">
        <v>22</v>
      </c>
      <c r="C448" s="8" t="s">
        <v>618</v>
      </c>
      <c r="D448" s="74" t="s">
        <v>619</v>
      </c>
      <c r="E448" s="8" t="s">
        <v>620</v>
      </c>
      <c r="F448" s="34"/>
    </row>
    <row r="449" customFormat="false" ht="15" hidden="false" customHeight="false" outlineLevel="0" collapsed="false">
      <c r="A449" s="8" t="s">
        <v>139</v>
      </c>
      <c r="B449" s="8" t="n">
        <v>23</v>
      </c>
      <c r="C449" s="8" t="s">
        <v>621</v>
      </c>
      <c r="D449" s="74" t="s">
        <v>619</v>
      </c>
      <c r="E449" s="8" t="s">
        <v>620</v>
      </c>
      <c r="F449" s="34"/>
    </row>
    <row r="450" customFormat="false" ht="15" hidden="false" customHeight="false" outlineLevel="0" collapsed="false">
      <c r="A450" s="8" t="s">
        <v>139</v>
      </c>
      <c r="B450" s="8" t="n">
        <v>24</v>
      </c>
      <c r="C450" s="8" t="s">
        <v>622</v>
      </c>
      <c r="D450" s="71" t="s">
        <v>582</v>
      </c>
      <c r="E450" s="8" t="s">
        <v>583</v>
      </c>
      <c r="F450" s="34" t="s">
        <v>624</v>
      </c>
    </row>
    <row r="451" customFormat="false" ht="15" hidden="false" customHeight="false" outlineLevel="0" collapsed="false">
      <c r="A451" s="8" t="s">
        <v>139</v>
      </c>
      <c r="B451" s="8" t="n">
        <v>25</v>
      </c>
      <c r="C451" s="8" t="s">
        <v>623</v>
      </c>
      <c r="D451" s="71" t="s">
        <v>582</v>
      </c>
      <c r="E451" s="8" t="s">
        <v>583</v>
      </c>
      <c r="F451" s="34" t="s">
        <v>624</v>
      </c>
    </row>
    <row r="452" customFormat="false" ht="15" hidden="false" customHeight="false" outlineLevel="0" collapsed="false">
      <c r="A452" s="8" t="s">
        <v>139</v>
      </c>
      <c r="B452" s="8" t="n">
        <v>26</v>
      </c>
      <c r="C452" s="8" t="s">
        <v>626</v>
      </c>
      <c r="D452" s="71" t="s">
        <v>582</v>
      </c>
      <c r="E452" s="8" t="s">
        <v>583</v>
      </c>
      <c r="F452" s="34" t="s">
        <v>624</v>
      </c>
    </row>
    <row r="453" customFormat="false" ht="15" hidden="false" customHeight="false" outlineLevel="0" collapsed="false">
      <c r="A453" s="8" t="s">
        <v>139</v>
      </c>
      <c r="B453" s="8" t="n">
        <v>27</v>
      </c>
      <c r="C453" s="8" t="s">
        <v>627</v>
      </c>
      <c r="D453" s="71" t="s">
        <v>582</v>
      </c>
      <c r="E453" s="8" t="s">
        <v>583</v>
      </c>
      <c r="F453" s="34" t="s">
        <v>624</v>
      </c>
    </row>
    <row r="454" customFormat="false" ht="15" hidden="false" customHeight="false" outlineLevel="0" collapsed="false">
      <c r="A454" s="8" t="s">
        <v>139</v>
      </c>
      <c r="B454" s="8" t="n">
        <v>28</v>
      </c>
      <c r="C454" s="8" t="s">
        <v>629</v>
      </c>
      <c r="D454" s="71" t="s">
        <v>582</v>
      </c>
      <c r="E454" s="8" t="s">
        <v>583</v>
      </c>
      <c r="F454" s="34" t="s">
        <v>624</v>
      </c>
    </row>
    <row r="455" customFormat="false" ht="15" hidden="false" customHeight="false" outlineLevel="0" collapsed="false">
      <c r="A455" s="8" t="s">
        <v>139</v>
      </c>
      <c r="B455" s="8" t="n">
        <v>29</v>
      </c>
      <c r="C455" s="8" t="s">
        <v>628</v>
      </c>
      <c r="D455" s="71" t="s">
        <v>582</v>
      </c>
      <c r="E455" s="8" t="s">
        <v>583</v>
      </c>
      <c r="F455" s="34" t="s">
        <v>624</v>
      </c>
    </row>
    <row r="456" customFormat="false" ht="15" hidden="false" customHeight="false" outlineLevel="0" collapsed="false">
      <c r="A456" s="8" t="s">
        <v>139</v>
      </c>
      <c r="B456" s="8" t="n">
        <v>30</v>
      </c>
      <c r="C456" s="8" t="s">
        <v>631</v>
      </c>
      <c r="D456" s="74" t="s">
        <v>619</v>
      </c>
      <c r="E456" s="8" t="s">
        <v>620</v>
      </c>
      <c r="F456" s="34"/>
    </row>
    <row r="457" customFormat="false" ht="15" hidden="false" customHeight="false" outlineLevel="0" collapsed="false">
      <c r="A457" s="8" t="s">
        <v>139</v>
      </c>
      <c r="B457" s="8" t="n">
        <v>31</v>
      </c>
      <c r="C457" s="8" t="s">
        <v>630</v>
      </c>
      <c r="D457" s="71" t="s">
        <v>582</v>
      </c>
      <c r="E457" s="8" t="s">
        <v>583</v>
      </c>
      <c r="F457" s="34" t="s">
        <v>624</v>
      </c>
    </row>
    <row r="458" customFormat="false" ht="15" hidden="false" customHeight="false" outlineLevel="0" collapsed="false">
      <c r="A458" s="8" t="s">
        <v>139</v>
      </c>
      <c r="B458" s="8" t="n">
        <v>32</v>
      </c>
      <c r="C458" s="8" t="s">
        <v>632</v>
      </c>
      <c r="D458" s="74" t="s">
        <v>619</v>
      </c>
      <c r="E458" s="8" t="s">
        <v>620</v>
      </c>
      <c r="F458" s="34"/>
    </row>
    <row r="459" customFormat="false" ht="15" hidden="false" customHeight="false" outlineLevel="0" collapsed="false">
      <c r="A459" s="8" t="s">
        <v>139</v>
      </c>
      <c r="B459" s="8" t="n">
        <v>33</v>
      </c>
      <c r="C459" s="8" t="s">
        <v>633</v>
      </c>
      <c r="D459" s="71" t="s">
        <v>582</v>
      </c>
      <c r="E459" s="8" t="s">
        <v>583</v>
      </c>
      <c r="F459" s="34" t="s">
        <v>624</v>
      </c>
    </row>
    <row r="460" customFormat="false" ht="15" hidden="false" customHeight="false" outlineLevel="0" collapsed="false">
      <c r="A460" s="8" t="s">
        <v>139</v>
      </c>
      <c r="B460" s="8" t="n">
        <v>34</v>
      </c>
      <c r="C460" s="8" t="s">
        <v>634</v>
      </c>
      <c r="D460" s="71" t="s">
        <v>582</v>
      </c>
      <c r="E460" s="8" t="s">
        <v>583</v>
      </c>
      <c r="F460" s="34" t="s">
        <v>624</v>
      </c>
    </row>
    <row r="461" customFormat="false" ht="15" hidden="false" customHeight="false" outlineLevel="0" collapsed="false">
      <c r="A461" s="8" t="s">
        <v>139</v>
      </c>
      <c r="B461" s="8" t="n">
        <v>35</v>
      </c>
      <c r="C461" s="8" t="s">
        <v>635</v>
      </c>
      <c r="D461" s="71" t="s">
        <v>582</v>
      </c>
      <c r="E461" s="8" t="s">
        <v>583</v>
      </c>
      <c r="F461" s="34" t="s">
        <v>624</v>
      </c>
    </row>
    <row r="462" customFormat="false" ht="15" hidden="false" customHeight="false" outlineLevel="0" collapsed="false">
      <c r="A462" s="8" t="s">
        <v>139</v>
      </c>
      <c r="B462" s="8" t="n">
        <v>36</v>
      </c>
      <c r="C462" s="8" t="s">
        <v>667</v>
      </c>
      <c r="D462" s="73" t="s">
        <v>602</v>
      </c>
      <c r="E462" s="8" t="s">
        <v>603</v>
      </c>
      <c r="F462" s="34"/>
    </row>
    <row r="463" customFormat="false" ht="15" hidden="false" customHeight="false" outlineLevel="0" collapsed="false">
      <c r="A463" s="8" t="s">
        <v>139</v>
      </c>
      <c r="B463" s="8" t="n">
        <v>37</v>
      </c>
      <c r="C463" s="8" t="s">
        <v>779</v>
      </c>
      <c r="D463" s="73" t="s">
        <v>602</v>
      </c>
      <c r="E463" s="8" t="s">
        <v>650</v>
      </c>
      <c r="F463" s="34"/>
    </row>
    <row r="464" customFormat="false" ht="15" hidden="false" customHeight="false" outlineLevel="0" collapsed="false">
      <c r="A464" s="8" t="s">
        <v>139</v>
      </c>
      <c r="B464" s="8" t="n">
        <v>38</v>
      </c>
      <c r="C464" s="8" t="s">
        <v>639</v>
      </c>
      <c r="D464" s="74" t="s">
        <v>619</v>
      </c>
      <c r="E464" s="8" t="s">
        <v>620</v>
      </c>
      <c r="F464" s="34"/>
    </row>
    <row r="465" customFormat="false" ht="15" hidden="false" customHeight="false" outlineLevel="0" collapsed="false">
      <c r="A465" s="8" t="s">
        <v>139</v>
      </c>
      <c r="B465" s="8" t="n">
        <v>39</v>
      </c>
      <c r="C465" s="8" t="s">
        <v>640</v>
      </c>
      <c r="D465" s="73" t="s">
        <v>602</v>
      </c>
      <c r="E465" s="8" t="s">
        <v>650</v>
      </c>
      <c r="F465" s="34"/>
    </row>
    <row r="466" customFormat="false" ht="15" hidden="false" customHeight="false" outlineLevel="0" collapsed="false">
      <c r="A466" s="8" t="s">
        <v>139</v>
      </c>
      <c r="B466" s="8" t="n">
        <v>40</v>
      </c>
      <c r="C466" s="8" t="s">
        <v>641</v>
      </c>
      <c r="D466" s="74" t="s">
        <v>619</v>
      </c>
      <c r="E466" s="8" t="s">
        <v>620</v>
      </c>
      <c r="F466" s="34"/>
    </row>
    <row r="467" customFormat="false" ht="15" hidden="false" customHeight="false" outlineLevel="0" collapsed="false">
      <c r="A467" s="8" t="s">
        <v>139</v>
      </c>
      <c r="B467" s="8" t="n">
        <v>41</v>
      </c>
      <c r="C467" s="8" t="s">
        <v>642</v>
      </c>
      <c r="D467" s="73" t="s">
        <v>602</v>
      </c>
      <c r="E467" s="8" t="s">
        <v>603</v>
      </c>
      <c r="F467" s="34"/>
    </row>
    <row r="468" customFormat="false" ht="15" hidden="false" customHeight="false" outlineLevel="0" collapsed="false">
      <c r="A468" s="8" t="s">
        <v>139</v>
      </c>
      <c r="B468" s="8" t="n">
        <v>42</v>
      </c>
      <c r="C468" s="8" t="s">
        <v>643</v>
      </c>
      <c r="D468" s="73" t="s">
        <v>602</v>
      </c>
      <c r="E468" s="8" t="s">
        <v>603</v>
      </c>
      <c r="F468" s="34"/>
    </row>
    <row r="470" customFormat="false" ht="15" hidden="false" customHeight="false" outlineLevel="0" collapsed="false">
      <c r="A470" s="55" t="s">
        <v>144</v>
      </c>
      <c r="B470" s="44"/>
      <c r="C470" s="56" t="s">
        <v>861</v>
      </c>
      <c r="D470" s="44"/>
      <c r="E470" s="44"/>
      <c r="F470" s="44"/>
    </row>
    <row r="471" customFormat="false" ht="15" hidden="false" customHeight="false" outlineLevel="0" collapsed="false">
      <c r="A471" s="8" t="s">
        <v>144</v>
      </c>
      <c r="B471" s="8" t="n">
        <v>1</v>
      </c>
      <c r="C471" s="8" t="s">
        <v>846</v>
      </c>
      <c r="D471" s="73" t="s">
        <v>602</v>
      </c>
      <c r="E471" s="8" t="s">
        <v>603</v>
      </c>
      <c r="F471" s="34"/>
    </row>
    <row r="472" customFormat="false" ht="15" hidden="false" customHeight="false" outlineLevel="0" collapsed="false">
      <c r="A472" s="8" t="s">
        <v>144</v>
      </c>
      <c r="B472" s="8" t="n">
        <v>2</v>
      </c>
      <c r="C472" s="8" t="s">
        <v>862</v>
      </c>
      <c r="D472" s="73" t="s">
        <v>602</v>
      </c>
      <c r="E472" s="8" t="s">
        <v>603</v>
      </c>
      <c r="F472" s="34"/>
    </row>
    <row r="473" customFormat="false" ht="15" hidden="false" customHeight="false" outlineLevel="0" collapsed="false">
      <c r="A473" s="8" t="s">
        <v>144</v>
      </c>
      <c r="B473" s="8" t="n">
        <v>3</v>
      </c>
      <c r="C473" s="8" t="s">
        <v>863</v>
      </c>
      <c r="D473" s="73" t="s">
        <v>602</v>
      </c>
      <c r="E473" s="8" t="s">
        <v>603</v>
      </c>
      <c r="F473" s="34"/>
    </row>
    <row r="474" customFormat="false" ht="15" hidden="false" customHeight="false" outlineLevel="0" collapsed="false">
      <c r="A474" s="8" t="s">
        <v>144</v>
      </c>
      <c r="B474" s="8" t="n">
        <v>4</v>
      </c>
      <c r="C474" s="8" t="s">
        <v>864</v>
      </c>
      <c r="D474" s="73" t="s">
        <v>602</v>
      </c>
      <c r="E474" s="8" t="s">
        <v>603</v>
      </c>
      <c r="F474" s="34"/>
    </row>
    <row r="475" customFormat="false" ht="15" hidden="false" customHeight="false" outlineLevel="0" collapsed="false">
      <c r="A475" s="8" t="s">
        <v>144</v>
      </c>
      <c r="B475" s="8" t="n">
        <v>5</v>
      </c>
      <c r="C475" s="8" t="s">
        <v>690</v>
      </c>
      <c r="D475" s="73" t="s">
        <v>602</v>
      </c>
      <c r="E475" s="8" t="s">
        <v>603</v>
      </c>
      <c r="F475" s="34"/>
    </row>
    <row r="476" customFormat="false" ht="15" hidden="false" customHeight="false" outlineLevel="0" collapsed="false">
      <c r="A476" s="8" t="s">
        <v>144</v>
      </c>
      <c r="B476" s="8" t="n">
        <v>6</v>
      </c>
      <c r="C476" s="8" t="s">
        <v>689</v>
      </c>
      <c r="D476" s="73" t="s">
        <v>602</v>
      </c>
      <c r="E476" s="8" t="s">
        <v>706</v>
      </c>
      <c r="F476" s="34"/>
    </row>
    <row r="477" customFormat="false" ht="15" hidden="false" customHeight="false" outlineLevel="0" collapsed="false">
      <c r="A477" s="8" t="s">
        <v>144</v>
      </c>
      <c r="B477" s="8" t="n">
        <v>7</v>
      </c>
      <c r="C477" s="8" t="s">
        <v>691</v>
      </c>
      <c r="D477" s="73" t="s">
        <v>602</v>
      </c>
      <c r="E477" s="8" t="s">
        <v>603</v>
      </c>
      <c r="F477" s="34"/>
    </row>
    <row r="478" customFormat="false" ht="15" hidden="false" customHeight="false" outlineLevel="0" collapsed="false">
      <c r="A478" s="8" t="s">
        <v>144</v>
      </c>
      <c r="B478" s="8" t="n">
        <v>8</v>
      </c>
      <c r="C478" s="8" t="s">
        <v>605</v>
      </c>
      <c r="D478" s="73" t="s">
        <v>602</v>
      </c>
      <c r="E478" s="8" t="s">
        <v>603</v>
      </c>
      <c r="F478" s="34"/>
    </row>
    <row r="479" customFormat="false" ht="15" hidden="false" customHeight="false" outlineLevel="0" collapsed="false">
      <c r="A479" s="8" t="s">
        <v>144</v>
      </c>
      <c r="B479" s="8" t="n">
        <v>9</v>
      </c>
      <c r="C479" s="8" t="s">
        <v>698</v>
      </c>
      <c r="D479" s="73" t="s">
        <v>602</v>
      </c>
      <c r="E479" s="8" t="s">
        <v>603</v>
      </c>
      <c r="F479" s="34"/>
    </row>
    <row r="480" customFormat="false" ht="15" hidden="false" customHeight="false" outlineLevel="0" collapsed="false">
      <c r="A480" s="8" t="s">
        <v>144</v>
      </c>
      <c r="B480" s="8" t="n">
        <v>10</v>
      </c>
      <c r="C480" s="8" t="s">
        <v>865</v>
      </c>
      <c r="D480" s="72" t="s">
        <v>317</v>
      </c>
      <c r="E480" s="8" t="s">
        <v>866</v>
      </c>
      <c r="F480" s="34" t="s">
        <v>482</v>
      </c>
    </row>
    <row r="481" customFormat="false" ht="15" hidden="false" customHeight="false" outlineLevel="0" collapsed="false">
      <c r="A481" s="8" t="s">
        <v>144</v>
      </c>
      <c r="B481" s="8" t="n">
        <v>11</v>
      </c>
      <c r="C481" s="8" t="s">
        <v>483</v>
      </c>
      <c r="D481" s="70" t="s">
        <v>563</v>
      </c>
      <c r="E481" s="8" t="s">
        <v>867</v>
      </c>
      <c r="F481" s="34" t="s">
        <v>352</v>
      </c>
    </row>
    <row r="482" customFormat="false" ht="15" hidden="false" customHeight="false" outlineLevel="0" collapsed="false">
      <c r="A482" s="8" t="s">
        <v>144</v>
      </c>
      <c r="B482" s="8" t="n">
        <v>12</v>
      </c>
      <c r="C482" s="8" t="s">
        <v>485</v>
      </c>
      <c r="D482" s="70" t="s">
        <v>563</v>
      </c>
      <c r="E482" s="8" t="s">
        <v>813</v>
      </c>
      <c r="F482" s="34" t="s">
        <v>352</v>
      </c>
    </row>
    <row r="483" customFormat="false" ht="15" hidden="false" customHeight="false" outlineLevel="0" collapsed="false">
      <c r="A483" s="8" t="s">
        <v>144</v>
      </c>
      <c r="B483" s="8" t="n">
        <v>13</v>
      </c>
      <c r="C483" s="8" t="s">
        <v>486</v>
      </c>
      <c r="D483" s="70" t="s">
        <v>563</v>
      </c>
      <c r="E483" s="8" t="s">
        <v>868</v>
      </c>
      <c r="F483" s="34" t="s">
        <v>352</v>
      </c>
    </row>
    <row r="484" customFormat="false" ht="15" hidden="false" customHeight="false" outlineLevel="0" collapsed="false">
      <c r="A484" s="8" t="s">
        <v>144</v>
      </c>
      <c r="B484" s="8" t="n">
        <v>14</v>
      </c>
      <c r="C484" s="8" t="s">
        <v>487</v>
      </c>
      <c r="D484" s="72" t="s">
        <v>317</v>
      </c>
      <c r="E484" s="8" t="s">
        <v>869</v>
      </c>
      <c r="F484" s="34" t="s">
        <v>346</v>
      </c>
    </row>
    <row r="485" customFormat="false" ht="15" hidden="false" customHeight="false" outlineLevel="0" collapsed="false">
      <c r="A485" s="8" t="s">
        <v>144</v>
      </c>
      <c r="B485" s="8" t="n">
        <v>15</v>
      </c>
      <c r="C485" s="8" t="s">
        <v>870</v>
      </c>
      <c r="D485" s="71" t="s">
        <v>582</v>
      </c>
      <c r="E485" s="8" t="s">
        <v>583</v>
      </c>
      <c r="F485" s="34" t="s">
        <v>614</v>
      </c>
    </row>
    <row r="486" customFormat="false" ht="15" hidden="false" customHeight="false" outlineLevel="0" collapsed="false">
      <c r="A486" s="8" t="s">
        <v>144</v>
      </c>
      <c r="B486" s="8" t="n">
        <v>16</v>
      </c>
      <c r="C486" s="8" t="s">
        <v>871</v>
      </c>
      <c r="D486" s="71" t="s">
        <v>582</v>
      </c>
      <c r="E486" s="8" t="s">
        <v>583</v>
      </c>
      <c r="F486" s="34" t="s">
        <v>614</v>
      </c>
    </row>
    <row r="487" customFormat="false" ht="15" hidden="false" customHeight="false" outlineLevel="0" collapsed="false">
      <c r="A487" s="8" t="s">
        <v>144</v>
      </c>
      <c r="B487" s="8" t="n">
        <v>17</v>
      </c>
      <c r="C487" s="8" t="s">
        <v>872</v>
      </c>
      <c r="D487" s="71" t="s">
        <v>582</v>
      </c>
      <c r="E487" s="8" t="s">
        <v>583</v>
      </c>
      <c r="F487" s="34" t="s">
        <v>614</v>
      </c>
    </row>
    <row r="488" customFormat="false" ht="15" hidden="false" customHeight="false" outlineLevel="0" collapsed="false">
      <c r="A488" s="8" t="s">
        <v>144</v>
      </c>
      <c r="B488" s="8" t="n">
        <v>18</v>
      </c>
      <c r="C488" s="8" t="s">
        <v>873</v>
      </c>
      <c r="D488" s="71" t="s">
        <v>582</v>
      </c>
      <c r="E488" s="8" t="s">
        <v>583</v>
      </c>
      <c r="F488" s="34" t="s">
        <v>614</v>
      </c>
    </row>
    <row r="489" customFormat="false" ht="15" hidden="false" customHeight="false" outlineLevel="0" collapsed="false">
      <c r="A489" s="8" t="s">
        <v>144</v>
      </c>
      <c r="B489" s="8" t="n">
        <v>19</v>
      </c>
      <c r="C489" s="8" t="s">
        <v>439</v>
      </c>
      <c r="D489" s="73" t="s">
        <v>602</v>
      </c>
      <c r="E489" s="8" t="s">
        <v>603</v>
      </c>
      <c r="F489" s="34"/>
    </row>
    <row r="490" customFormat="false" ht="15" hidden="false" customHeight="false" outlineLevel="0" collapsed="false">
      <c r="A490" s="8" t="s">
        <v>144</v>
      </c>
      <c r="B490" s="8" t="n">
        <v>20</v>
      </c>
      <c r="C490" s="8" t="s">
        <v>656</v>
      </c>
      <c r="D490" s="73" t="s">
        <v>602</v>
      </c>
      <c r="E490" s="8" t="s">
        <v>603</v>
      </c>
      <c r="F490" s="34"/>
    </row>
    <row r="491" customFormat="false" ht="15" hidden="false" customHeight="false" outlineLevel="0" collapsed="false">
      <c r="A491" s="8" t="s">
        <v>144</v>
      </c>
      <c r="B491" s="8" t="n">
        <v>21</v>
      </c>
      <c r="C491" s="8" t="s">
        <v>657</v>
      </c>
      <c r="D491" s="73" t="s">
        <v>602</v>
      </c>
      <c r="E491" s="8" t="s">
        <v>658</v>
      </c>
      <c r="F491" s="34"/>
    </row>
    <row r="492" customFormat="false" ht="15" hidden="false" customHeight="false" outlineLevel="0" collapsed="false">
      <c r="A492" s="8" t="s">
        <v>144</v>
      </c>
      <c r="B492" s="8" t="n">
        <v>22</v>
      </c>
      <c r="C492" s="8" t="s">
        <v>667</v>
      </c>
      <c r="D492" s="73" t="s">
        <v>602</v>
      </c>
      <c r="E492" s="8" t="s">
        <v>603</v>
      </c>
      <c r="F492" s="34"/>
    </row>
    <row r="493" customFormat="false" ht="15" hidden="false" customHeight="false" outlineLevel="0" collapsed="false">
      <c r="A493" s="8" t="s">
        <v>144</v>
      </c>
      <c r="B493" s="8" t="n">
        <v>23</v>
      </c>
      <c r="C493" s="8" t="s">
        <v>874</v>
      </c>
      <c r="D493" s="73" t="s">
        <v>602</v>
      </c>
      <c r="E493" s="8" t="s">
        <v>603</v>
      </c>
      <c r="F493" s="34"/>
    </row>
    <row r="495" customFormat="false" ht="15" hidden="false" customHeight="false" outlineLevel="0" collapsed="false">
      <c r="A495" s="55" t="s">
        <v>151</v>
      </c>
      <c r="B495" s="44"/>
      <c r="C495" s="56" t="s">
        <v>875</v>
      </c>
      <c r="D495" s="44"/>
      <c r="E495" s="44"/>
      <c r="F495" s="44"/>
    </row>
    <row r="496" customFormat="false" ht="15" hidden="false" customHeight="false" outlineLevel="0" collapsed="false">
      <c r="A496" s="8" t="s">
        <v>151</v>
      </c>
      <c r="B496" s="8" t="n">
        <v>1</v>
      </c>
      <c r="C496" s="8" t="s">
        <v>876</v>
      </c>
      <c r="D496" s="73" t="s">
        <v>602</v>
      </c>
      <c r="E496" s="8" t="s">
        <v>603</v>
      </c>
      <c r="F496" s="34"/>
    </row>
    <row r="497" customFormat="false" ht="15" hidden="false" customHeight="false" outlineLevel="0" collapsed="false">
      <c r="A497" s="8" t="s">
        <v>151</v>
      </c>
      <c r="B497" s="8" t="n">
        <v>2</v>
      </c>
      <c r="C497" s="8" t="s">
        <v>605</v>
      </c>
      <c r="D497" s="73" t="s">
        <v>602</v>
      </c>
      <c r="E497" s="8" t="s">
        <v>603</v>
      </c>
      <c r="F497" s="34"/>
    </row>
    <row r="498" customFormat="false" ht="15" hidden="false" customHeight="false" outlineLevel="0" collapsed="false">
      <c r="A498" s="8" t="s">
        <v>151</v>
      </c>
      <c r="B498" s="8" t="n">
        <v>3</v>
      </c>
      <c r="C498" s="8" t="s">
        <v>877</v>
      </c>
      <c r="D498" s="72" t="s">
        <v>317</v>
      </c>
      <c r="E498" s="8" t="s">
        <v>697</v>
      </c>
      <c r="F498" s="34"/>
    </row>
    <row r="499" customFormat="false" ht="15" hidden="false" customHeight="false" outlineLevel="0" collapsed="false">
      <c r="A499" s="8" t="s">
        <v>151</v>
      </c>
      <c r="B499" s="8" t="n">
        <v>4</v>
      </c>
      <c r="C499" s="8" t="s">
        <v>494</v>
      </c>
      <c r="D499" s="72" t="s">
        <v>317</v>
      </c>
      <c r="E499" s="8" t="s">
        <v>869</v>
      </c>
      <c r="F499" s="34" t="s">
        <v>346</v>
      </c>
    </row>
    <row r="500" customFormat="false" ht="15" hidden="false" customHeight="false" outlineLevel="0" collapsed="false">
      <c r="A500" s="8" t="s">
        <v>151</v>
      </c>
      <c r="B500" s="8" t="n">
        <v>5</v>
      </c>
      <c r="C500" s="8" t="s">
        <v>495</v>
      </c>
      <c r="D500" s="72" t="s">
        <v>317</v>
      </c>
      <c r="E500" s="8" t="s">
        <v>663</v>
      </c>
      <c r="F500" s="34" t="s">
        <v>346</v>
      </c>
    </row>
    <row r="501" customFormat="false" ht="15" hidden="false" customHeight="false" outlineLevel="0" collapsed="false">
      <c r="A501" s="8" t="s">
        <v>151</v>
      </c>
      <c r="B501" s="8" t="n">
        <v>6</v>
      </c>
      <c r="C501" s="8" t="s">
        <v>878</v>
      </c>
      <c r="D501" s="73" t="s">
        <v>602</v>
      </c>
      <c r="E501" s="8" t="s">
        <v>603</v>
      </c>
      <c r="F501" s="34"/>
    </row>
    <row r="502" customFormat="false" ht="15" hidden="false" customHeight="false" outlineLevel="0" collapsed="false">
      <c r="A502" s="8" t="s">
        <v>151</v>
      </c>
      <c r="B502" s="8" t="n">
        <v>7</v>
      </c>
      <c r="C502" s="8" t="s">
        <v>879</v>
      </c>
      <c r="D502" s="71" t="s">
        <v>582</v>
      </c>
      <c r="E502" s="8" t="s">
        <v>583</v>
      </c>
      <c r="F502" s="34" t="s">
        <v>624</v>
      </c>
    </row>
    <row r="503" customFormat="false" ht="15" hidden="false" customHeight="false" outlineLevel="0" collapsed="false">
      <c r="A503" s="8" t="s">
        <v>151</v>
      </c>
      <c r="B503" s="8" t="n">
        <v>8</v>
      </c>
      <c r="C503" s="8" t="s">
        <v>874</v>
      </c>
      <c r="D503" s="73" t="s">
        <v>602</v>
      </c>
      <c r="E503" s="8" t="s">
        <v>603</v>
      </c>
      <c r="F503" s="34"/>
    </row>
    <row r="504" customFormat="false" ht="15" hidden="false" customHeight="false" outlineLevel="0" collapsed="false">
      <c r="A504" s="8" t="s">
        <v>151</v>
      </c>
      <c r="B504" s="8" t="n">
        <v>9</v>
      </c>
      <c r="C504" s="8" t="s">
        <v>880</v>
      </c>
      <c r="D504" s="73" t="s">
        <v>602</v>
      </c>
      <c r="E504" s="8" t="s">
        <v>658</v>
      </c>
      <c r="F504" s="34"/>
    </row>
    <row r="505" customFormat="false" ht="15" hidden="false" customHeight="false" outlineLevel="0" collapsed="false">
      <c r="A505" s="8" t="s">
        <v>151</v>
      </c>
      <c r="B505" s="8" t="n">
        <v>10</v>
      </c>
      <c r="C505" s="8" t="s">
        <v>881</v>
      </c>
      <c r="D505" s="71" t="s">
        <v>582</v>
      </c>
      <c r="E505" s="8" t="s">
        <v>583</v>
      </c>
      <c r="F505" s="34" t="s">
        <v>614</v>
      </c>
    </row>
    <row r="506" customFormat="false" ht="15" hidden="false" customHeight="false" outlineLevel="0" collapsed="false">
      <c r="A506" s="8" t="s">
        <v>151</v>
      </c>
      <c r="B506" s="8" t="n">
        <v>11</v>
      </c>
      <c r="C506" s="8" t="s">
        <v>882</v>
      </c>
      <c r="D506" s="71" t="s">
        <v>582</v>
      </c>
      <c r="E506" s="8" t="s">
        <v>583</v>
      </c>
      <c r="F506" s="34" t="s">
        <v>614</v>
      </c>
    </row>
    <row r="507" customFormat="false" ht="15" hidden="false" customHeight="false" outlineLevel="0" collapsed="false">
      <c r="A507" s="8" t="s">
        <v>151</v>
      </c>
      <c r="B507" s="8" t="n">
        <v>12</v>
      </c>
      <c r="C507" s="8" t="s">
        <v>883</v>
      </c>
      <c r="D507" s="71" t="s">
        <v>582</v>
      </c>
      <c r="E507" s="8" t="s">
        <v>583</v>
      </c>
      <c r="F507" s="34" t="s">
        <v>614</v>
      </c>
    </row>
    <row r="508" customFormat="false" ht="15" hidden="false" customHeight="false" outlineLevel="0" collapsed="false">
      <c r="A508" s="8" t="s">
        <v>151</v>
      </c>
      <c r="B508" s="8" t="n">
        <v>13</v>
      </c>
      <c r="C508" s="8" t="s">
        <v>685</v>
      </c>
      <c r="D508" s="73" t="s">
        <v>602</v>
      </c>
      <c r="E508" s="8" t="s">
        <v>686</v>
      </c>
      <c r="F508" s="34"/>
    </row>
    <row r="509" customFormat="false" ht="15" hidden="false" customHeight="false" outlineLevel="0" collapsed="false">
      <c r="A509" s="8" t="s">
        <v>151</v>
      </c>
      <c r="B509" s="8" t="n">
        <v>14</v>
      </c>
      <c r="C509" s="8" t="s">
        <v>884</v>
      </c>
      <c r="D509" s="73" t="s">
        <v>602</v>
      </c>
      <c r="E509" s="8" t="s">
        <v>603</v>
      </c>
      <c r="F509" s="34"/>
    </row>
    <row r="510" customFormat="false" ht="15" hidden="false" customHeight="false" outlineLevel="0" collapsed="false">
      <c r="A510" s="8" t="s">
        <v>151</v>
      </c>
      <c r="B510" s="8" t="n">
        <v>15</v>
      </c>
      <c r="C510" s="8" t="s">
        <v>873</v>
      </c>
      <c r="D510" s="71" t="s">
        <v>582</v>
      </c>
      <c r="E510" s="8" t="s">
        <v>583</v>
      </c>
      <c r="F510" s="34" t="s">
        <v>614</v>
      </c>
    </row>
    <row r="512" customFormat="false" ht="15" hidden="false" customHeight="false" outlineLevel="0" collapsed="false">
      <c r="A512" s="55" t="s">
        <v>157</v>
      </c>
      <c r="B512" s="44"/>
      <c r="C512" s="56" t="s">
        <v>885</v>
      </c>
      <c r="D512" s="44"/>
      <c r="E512" s="44"/>
      <c r="F512" s="44"/>
    </row>
    <row r="513" customFormat="false" ht="15" hidden="false" customHeight="false" outlineLevel="0" collapsed="false">
      <c r="A513" s="8" t="s">
        <v>157</v>
      </c>
      <c r="B513" s="8" t="n">
        <v>1</v>
      </c>
      <c r="C513" s="8" t="s">
        <v>886</v>
      </c>
      <c r="D513" s="73" t="s">
        <v>602</v>
      </c>
      <c r="E513" s="8" t="s">
        <v>603</v>
      </c>
      <c r="F513" s="34"/>
    </row>
    <row r="514" customFormat="false" ht="15" hidden="false" customHeight="false" outlineLevel="0" collapsed="false">
      <c r="A514" s="8" t="s">
        <v>157</v>
      </c>
      <c r="B514" s="8" t="n">
        <v>2</v>
      </c>
      <c r="C514" s="8" t="s">
        <v>887</v>
      </c>
      <c r="D514" s="73" t="s">
        <v>602</v>
      </c>
      <c r="E514" s="8" t="s">
        <v>603</v>
      </c>
      <c r="F514" s="34"/>
    </row>
    <row r="515" customFormat="false" ht="15" hidden="false" customHeight="false" outlineLevel="0" collapsed="false">
      <c r="A515" s="8" t="s">
        <v>157</v>
      </c>
      <c r="B515" s="8" t="n">
        <v>3</v>
      </c>
      <c r="C515" s="8" t="s">
        <v>888</v>
      </c>
      <c r="D515" s="73" t="s">
        <v>602</v>
      </c>
      <c r="E515" s="8" t="s">
        <v>603</v>
      </c>
      <c r="F515" s="34"/>
    </row>
    <row r="516" customFormat="false" ht="15" hidden="false" customHeight="false" outlineLevel="0" collapsed="false">
      <c r="A516" s="8" t="s">
        <v>157</v>
      </c>
      <c r="B516" s="8" t="n">
        <v>4</v>
      </c>
      <c r="C516" s="8" t="s">
        <v>605</v>
      </c>
      <c r="D516" s="73" t="s">
        <v>602</v>
      </c>
      <c r="E516" s="8" t="s">
        <v>603</v>
      </c>
      <c r="F516" s="34"/>
    </row>
    <row r="517" customFormat="false" ht="15" hidden="false" customHeight="false" outlineLevel="0" collapsed="false">
      <c r="A517" s="8" t="s">
        <v>157</v>
      </c>
      <c r="B517" s="8" t="n">
        <v>5</v>
      </c>
      <c r="C517" s="8" t="s">
        <v>889</v>
      </c>
      <c r="D517" s="73" t="s">
        <v>602</v>
      </c>
      <c r="E517" s="8" t="s">
        <v>603</v>
      </c>
      <c r="F517" s="34"/>
    </row>
    <row r="518" customFormat="false" ht="15" hidden="false" customHeight="false" outlineLevel="0" collapsed="false">
      <c r="A518" s="8" t="s">
        <v>157</v>
      </c>
      <c r="B518" s="8" t="n">
        <v>6</v>
      </c>
      <c r="C518" s="8" t="s">
        <v>890</v>
      </c>
      <c r="D518" s="72" t="s">
        <v>317</v>
      </c>
      <c r="E518" s="8" t="s">
        <v>866</v>
      </c>
      <c r="F518" s="34"/>
    </row>
    <row r="519" customFormat="false" ht="15" hidden="false" customHeight="false" outlineLevel="0" collapsed="false">
      <c r="A519" s="8" t="s">
        <v>157</v>
      </c>
      <c r="B519" s="8" t="n">
        <v>7</v>
      </c>
      <c r="C519" s="8" t="s">
        <v>807</v>
      </c>
      <c r="D519" s="73" t="s">
        <v>602</v>
      </c>
      <c r="E519" s="8" t="s">
        <v>603</v>
      </c>
      <c r="F519" s="34"/>
    </row>
    <row r="520" customFormat="false" ht="15" hidden="false" customHeight="false" outlineLevel="0" collapsed="false">
      <c r="A520" s="8" t="s">
        <v>157</v>
      </c>
      <c r="B520" s="8" t="n">
        <v>8</v>
      </c>
      <c r="C520" s="8" t="s">
        <v>891</v>
      </c>
      <c r="D520" s="73" t="s">
        <v>602</v>
      </c>
      <c r="E520" s="8" t="s">
        <v>603</v>
      </c>
      <c r="F520" s="34"/>
    </row>
    <row r="521" customFormat="false" ht="15" hidden="false" customHeight="false" outlineLevel="0" collapsed="false">
      <c r="A521" s="8" t="s">
        <v>157</v>
      </c>
      <c r="B521" s="8" t="n">
        <v>9</v>
      </c>
      <c r="C521" s="8" t="s">
        <v>892</v>
      </c>
      <c r="D521" s="73" t="s">
        <v>602</v>
      </c>
      <c r="E521" s="8" t="s">
        <v>603</v>
      </c>
      <c r="F521" s="34"/>
    </row>
    <row r="522" customFormat="false" ht="15" hidden="false" customHeight="false" outlineLevel="0" collapsed="false">
      <c r="A522" s="8" t="s">
        <v>157</v>
      </c>
      <c r="B522" s="8" t="n">
        <v>10</v>
      </c>
      <c r="C522" s="8" t="s">
        <v>643</v>
      </c>
      <c r="D522" s="73" t="s">
        <v>602</v>
      </c>
      <c r="E522" s="8" t="s">
        <v>603</v>
      </c>
      <c r="F522" s="34"/>
    </row>
    <row r="523" customFormat="false" ht="15" hidden="false" customHeight="false" outlineLevel="0" collapsed="false">
      <c r="A523" s="8" t="s">
        <v>157</v>
      </c>
      <c r="B523" s="8" t="n">
        <v>11</v>
      </c>
      <c r="C523" s="8" t="s">
        <v>642</v>
      </c>
      <c r="D523" s="73" t="s">
        <v>602</v>
      </c>
      <c r="E523" s="8" t="s">
        <v>603</v>
      </c>
      <c r="F523" s="34"/>
    </row>
    <row r="524" customFormat="false" ht="15" hidden="false" customHeight="false" outlineLevel="0" collapsed="false">
      <c r="A524" s="8" t="s">
        <v>157</v>
      </c>
      <c r="B524" s="8" t="n">
        <v>12</v>
      </c>
      <c r="C524" s="8" t="s">
        <v>641</v>
      </c>
      <c r="D524" s="74" t="s">
        <v>619</v>
      </c>
      <c r="E524" s="8" t="s">
        <v>620</v>
      </c>
      <c r="F524" s="34"/>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11"/>
    <col collapsed="false" customWidth="true" hidden="false" outlineLevel="0" max="3" min="3" style="0" width="9"/>
    <col collapsed="false" customWidth="true" hidden="false" outlineLevel="0" max="4" min="4" style="0" width="26"/>
    <col collapsed="false" customWidth="true" hidden="false" outlineLevel="0" max="5" min="5" style="0" width="38"/>
    <col collapsed="false" customWidth="true" hidden="false" outlineLevel="0" max="6" min="6" style="0" width="18"/>
    <col collapsed="false" customWidth="true" hidden="false" outlineLevel="0" max="7" min="7" style="0" width="8"/>
    <col collapsed="false" customWidth="true" hidden="false" outlineLevel="0" max="10" min="8" style="0" width="10"/>
    <col collapsed="false" customWidth="true" hidden="false" outlineLevel="0" max="11" min="11" style="0" width="18"/>
    <col collapsed="false" customWidth="true" hidden="false" outlineLevel="0" max="12" min="12" style="0" width="9"/>
    <col collapsed="false" customWidth="true" hidden="false" outlineLevel="0" max="13" min="13" style="0" width="44"/>
    <col collapsed="false" customWidth="true" hidden="false" outlineLevel="0" max="14" min="14" style="0" width="14"/>
    <col collapsed="false" customWidth="true" hidden="false" outlineLevel="0" max="15" min="15" style="0" width="8"/>
    <col collapsed="false" customWidth="true" hidden="false" outlineLevel="0" max="16" min="16" style="0" width="70"/>
    <col collapsed="false" customWidth="true" hidden="false" outlineLevel="0" max="17" min="17" style="0" width="7"/>
  </cols>
  <sheetData>
    <row r="1" customFormat="false" ht="22.05" hidden="false" customHeight="false" outlineLevel="0" collapsed="false">
      <c r="A1" s="1" t="s">
        <v>893</v>
      </c>
    </row>
    <row r="2" customFormat="false" ht="27.75" hidden="false" customHeight="true" outlineLevel="0" collapsed="false">
      <c r="A2" s="2" t="s">
        <v>894</v>
      </c>
      <c r="B2" s="2"/>
      <c r="C2" s="2"/>
      <c r="D2" s="2"/>
      <c r="E2" s="2"/>
      <c r="F2" s="2"/>
      <c r="G2" s="2"/>
      <c r="H2" s="2"/>
      <c r="I2" s="2"/>
      <c r="J2" s="2"/>
      <c r="K2" s="2"/>
      <c r="L2" s="2"/>
      <c r="M2" s="2"/>
      <c r="N2" s="2"/>
      <c r="O2" s="2"/>
      <c r="P2" s="2"/>
      <c r="Q2" s="2"/>
    </row>
    <row r="4" customFormat="false" ht="30" hidden="false" customHeight="true" outlineLevel="0" collapsed="false">
      <c r="A4" s="6" t="s">
        <v>895</v>
      </c>
      <c r="B4" s="6" t="s">
        <v>175</v>
      </c>
      <c r="C4" s="6" t="s">
        <v>896</v>
      </c>
      <c r="D4" s="6" t="s">
        <v>9</v>
      </c>
      <c r="E4" s="6" t="s">
        <v>176</v>
      </c>
      <c r="F4" s="6" t="s">
        <v>897</v>
      </c>
      <c r="G4" s="6" t="s">
        <v>898</v>
      </c>
      <c r="H4" s="6" t="s">
        <v>899</v>
      </c>
      <c r="I4" s="6" t="s">
        <v>900</v>
      </c>
      <c r="J4" s="6" t="s">
        <v>901</v>
      </c>
      <c r="K4" s="6" t="s">
        <v>902</v>
      </c>
      <c r="L4" s="6" t="s">
        <v>179</v>
      </c>
      <c r="M4" s="6" t="s">
        <v>903</v>
      </c>
      <c r="N4" s="6" t="s">
        <v>904</v>
      </c>
      <c r="O4" s="6" t="s">
        <v>905</v>
      </c>
      <c r="P4" s="6" t="s">
        <v>906</v>
      </c>
      <c r="Q4" s="6" t="s">
        <v>277</v>
      </c>
    </row>
    <row r="5" customFormat="false" ht="32.8" hidden="false" customHeight="false" outlineLevel="0" collapsed="false">
      <c r="A5" s="8" t="n">
        <v>1</v>
      </c>
      <c r="B5" s="8" t="s">
        <v>544</v>
      </c>
      <c r="C5" s="8" t="s">
        <v>907</v>
      </c>
      <c r="D5" s="8" t="s">
        <v>908</v>
      </c>
      <c r="E5" s="8" t="s">
        <v>909</v>
      </c>
      <c r="F5" s="8" t="s">
        <v>910</v>
      </c>
      <c r="G5" s="67" t="n">
        <v>15.14</v>
      </c>
      <c r="H5" s="58" t="n">
        <v>73.79</v>
      </c>
      <c r="I5" s="43" t="n">
        <f aca="false">IF(G5="","",H5/G5)</f>
        <v>4.87384412153237</v>
      </c>
      <c r="J5" s="42" t="n">
        <v>4.54</v>
      </c>
      <c r="K5" s="8" t="s">
        <v>911</v>
      </c>
      <c r="L5" s="42" t="n">
        <v>20.5</v>
      </c>
      <c r="M5" s="34" t="s">
        <v>912</v>
      </c>
      <c r="N5" s="8"/>
      <c r="O5" s="8"/>
      <c r="P5" s="34" t="s">
        <v>913</v>
      </c>
      <c r="Q5" s="60" t="s">
        <v>285</v>
      </c>
    </row>
    <row r="6" customFormat="false" ht="32.8" hidden="false" customHeight="false" outlineLevel="0" collapsed="false">
      <c r="A6" s="8" t="n">
        <v>2</v>
      </c>
      <c r="B6" s="8" t="s">
        <v>544</v>
      </c>
      <c r="C6" s="8" t="s">
        <v>907</v>
      </c>
      <c r="D6" s="8" t="s">
        <v>908</v>
      </c>
      <c r="E6" s="8" t="s">
        <v>914</v>
      </c>
      <c r="F6" s="8" t="s">
        <v>910</v>
      </c>
      <c r="G6" s="67" t="n">
        <v>15.14</v>
      </c>
      <c r="H6" s="58" t="n">
        <v>74.53</v>
      </c>
      <c r="I6" s="43" t="n">
        <f aca="false">IF(G6="","",H6/G6)</f>
        <v>4.9227212681638</v>
      </c>
      <c r="J6" s="42" t="n">
        <v>3.45</v>
      </c>
      <c r="K6" s="8" t="s">
        <v>911</v>
      </c>
      <c r="L6" s="42" t="n">
        <v>38.89</v>
      </c>
      <c r="M6" s="34" t="s">
        <v>915</v>
      </c>
      <c r="N6" s="8"/>
      <c r="O6" s="8"/>
      <c r="P6" s="34" t="s">
        <v>916</v>
      </c>
      <c r="Q6" s="60" t="s">
        <v>285</v>
      </c>
    </row>
    <row r="7" customFormat="false" ht="53.7" hidden="false" customHeight="false" outlineLevel="0" collapsed="false">
      <c r="A7" s="57" t="n">
        <v>3</v>
      </c>
      <c r="B7" s="57" t="s">
        <v>544</v>
      </c>
      <c r="C7" s="57" t="s">
        <v>917</v>
      </c>
      <c r="D7" s="57" t="s">
        <v>918</v>
      </c>
      <c r="E7" s="57" t="s">
        <v>919</v>
      </c>
      <c r="F7" s="8" t="s">
        <v>920</v>
      </c>
      <c r="G7" s="67" t="n">
        <v>3.785</v>
      </c>
      <c r="H7" s="58" t="n">
        <v>21.59</v>
      </c>
      <c r="I7" s="77" t="n">
        <f aca="false">IF(G7="","",H7/G7)</f>
        <v>5.70409511228534</v>
      </c>
      <c r="J7" s="42" t="n">
        <v>4.75</v>
      </c>
      <c r="K7" s="8" t="s">
        <v>921</v>
      </c>
      <c r="L7" s="42" t="n">
        <v>23.99</v>
      </c>
      <c r="M7" s="34" t="s">
        <v>181</v>
      </c>
      <c r="N7" s="8"/>
      <c r="O7" s="8"/>
      <c r="P7" s="34" t="s">
        <v>922</v>
      </c>
      <c r="Q7" s="60" t="s">
        <v>285</v>
      </c>
    </row>
    <row r="8" customFormat="false" ht="22.35" hidden="false" customHeight="false" outlineLevel="0" collapsed="false">
      <c r="A8" s="8" t="n">
        <v>4</v>
      </c>
      <c r="B8" s="8" t="s">
        <v>544</v>
      </c>
      <c r="C8" s="8" t="s">
        <v>907</v>
      </c>
      <c r="D8" s="8" t="s">
        <v>923</v>
      </c>
      <c r="E8" s="8" t="s">
        <v>924</v>
      </c>
      <c r="F8" s="8" t="s">
        <v>925</v>
      </c>
      <c r="G8" s="67" t="n">
        <v>18.925</v>
      </c>
      <c r="H8" s="58" t="n">
        <v>108</v>
      </c>
      <c r="I8" s="43" t="n">
        <f aca="false">IF(G8="","",H8/G8)</f>
        <v>5.70673712021136</v>
      </c>
      <c r="J8" s="42" t="n">
        <v>5.71</v>
      </c>
      <c r="K8" s="8" t="s">
        <v>925</v>
      </c>
      <c r="L8" s="42" t="n">
        <v>22.5</v>
      </c>
      <c r="M8" s="34"/>
      <c r="N8" s="8"/>
      <c r="O8" s="8"/>
      <c r="P8" s="34" t="s">
        <v>926</v>
      </c>
      <c r="Q8" s="60" t="s">
        <v>285</v>
      </c>
    </row>
    <row r="9" customFormat="false" ht="64.15" hidden="false" customHeight="false" outlineLevel="0" collapsed="false">
      <c r="A9" s="8" t="n">
        <v>5</v>
      </c>
      <c r="B9" s="8" t="s">
        <v>544</v>
      </c>
      <c r="C9" s="8" t="s">
        <v>907</v>
      </c>
      <c r="D9" s="8" t="s">
        <v>927</v>
      </c>
      <c r="E9" s="8" t="s">
        <v>928</v>
      </c>
      <c r="F9" s="8" t="s">
        <v>929</v>
      </c>
      <c r="G9" s="67" t="n">
        <v>3.785</v>
      </c>
      <c r="H9" s="58" t="n">
        <v>22.54</v>
      </c>
      <c r="I9" s="43" t="n">
        <f aca="false">IF(G9="","",H9/G9)</f>
        <v>5.9550858652576</v>
      </c>
      <c r="J9" s="42" t="n">
        <v>4.4</v>
      </c>
      <c r="K9" s="8" t="s">
        <v>930</v>
      </c>
      <c r="L9" s="42" t="n">
        <v>22.54</v>
      </c>
      <c r="M9" s="34" t="s">
        <v>931</v>
      </c>
      <c r="N9" s="8"/>
      <c r="O9" s="8"/>
      <c r="P9" s="34" t="s">
        <v>932</v>
      </c>
      <c r="Q9" s="60" t="s">
        <v>285</v>
      </c>
    </row>
    <row r="10" customFormat="false" ht="64.15" hidden="false" customHeight="false" outlineLevel="0" collapsed="false">
      <c r="A10" s="8" t="n">
        <v>6</v>
      </c>
      <c r="B10" s="8" t="s">
        <v>544</v>
      </c>
      <c r="C10" s="8" t="s">
        <v>907</v>
      </c>
      <c r="D10" s="8" t="s">
        <v>927</v>
      </c>
      <c r="E10" s="8" t="s">
        <v>933</v>
      </c>
      <c r="F10" s="8" t="s">
        <v>929</v>
      </c>
      <c r="G10" s="67" t="n">
        <v>3.785</v>
      </c>
      <c r="H10" s="58" t="n">
        <v>22.54</v>
      </c>
      <c r="I10" s="43" t="n">
        <f aca="false">IF(G10="","",H10/G10)</f>
        <v>5.9550858652576</v>
      </c>
      <c r="J10" s="42" t="n">
        <v>4.4</v>
      </c>
      <c r="K10" s="8" t="s">
        <v>930</v>
      </c>
      <c r="L10" s="42" t="n">
        <v>22.54</v>
      </c>
      <c r="M10" s="34" t="s">
        <v>931</v>
      </c>
      <c r="N10" s="8"/>
      <c r="O10" s="8"/>
      <c r="P10" s="34" t="s">
        <v>932</v>
      </c>
      <c r="Q10" s="60" t="s">
        <v>285</v>
      </c>
    </row>
    <row r="11" customFormat="false" ht="64.15" hidden="false" customHeight="false" outlineLevel="0" collapsed="false">
      <c r="A11" s="8" t="n">
        <v>7</v>
      </c>
      <c r="B11" s="8" t="s">
        <v>544</v>
      </c>
      <c r="C11" s="8" t="s">
        <v>907</v>
      </c>
      <c r="D11" s="8" t="s">
        <v>927</v>
      </c>
      <c r="E11" s="8" t="s">
        <v>934</v>
      </c>
      <c r="F11" s="8" t="s">
        <v>929</v>
      </c>
      <c r="G11" s="67" t="n">
        <v>3.785</v>
      </c>
      <c r="H11" s="58" t="n">
        <v>22.54</v>
      </c>
      <c r="I11" s="43" t="n">
        <f aca="false">IF(G11="","",H11/G11)</f>
        <v>5.9550858652576</v>
      </c>
      <c r="J11" s="42" t="n">
        <v>4.4</v>
      </c>
      <c r="K11" s="8" t="s">
        <v>930</v>
      </c>
      <c r="L11" s="42" t="n">
        <v>22.54</v>
      </c>
      <c r="M11" s="34" t="s">
        <v>931</v>
      </c>
      <c r="N11" s="8"/>
      <c r="O11" s="8"/>
      <c r="P11" s="34" t="s">
        <v>932</v>
      </c>
      <c r="Q11" s="60" t="s">
        <v>285</v>
      </c>
    </row>
    <row r="12" customFormat="false" ht="64.15" hidden="false" customHeight="false" outlineLevel="0" collapsed="false">
      <c r="A12" s="8" t="n">
        <v>8</v>
      </c>
      <c r="B12" s="8" t="s">
        <v>544</v>
      </c>
      <c r="C12" s="8" t="s">
        <v>907</v>
      </c>
      <c r="D12" s="8" t="s">
        <v>918</v>
      </c>
      <c r="E12" s="8" t="s">
        <v>935</v>
      </c>
      <c r="F12" s="8" t="s">
        <v>936</v>
      </c>
      <c r="G12" s="67" t="n">
        <v>3.785</v>
      </c>
      <c r="H12" s="58" t="n">
        <v>24.29</v>
      </c>
      <c r="I12" s="43" t="n">
        <f aca="false">IF(G12="","",H12/G12)</f>
        <v>6.41743725231176</v>
      </c>
      <c r="J12" s="42" t="n">
        <v>6.42</v>
      </c>
      <c r="K12" s="8" t="s">
        <v>936</v>
      </c>
      <c r="L12" s="42" t="n">
        <v>26.99</v>
      </c>
      <c r="M12" s="34" t="s">
        <v>937</v>
      </c>
      <c r="N12" s="8"/>
      <c r="O12" s="8"/>
      <c r="P12" s="34" t="s">
        <v>938</v>
      </c>
      <c r="Q12" s="60" t="s">
        <v>285</v>
      </c>
    </row>
    <row r="13" customFormat="false" ht="43.25" hidden="false" customHeight="false" outlineLevel="0" collapsed="false">
      <c r="A13" s="57" t="n">
        <v>9</v>
      </c>
      <c r="B13" s="57" t="s">
        <v>544</v>
      </c>
      <c r="C13" s="57" t="s">
        <v>917</v>
      </c>
      <c r="D13" s="57" t="s">
        <v>939</v>
      </c>
      <c r="E13" s="57" t="s">
        <v>940</v>
      </c>
      <c r="F13" s="8" t="s">
        <v>941</v>
      </c>
      <c r="G13" s="67" t="n">
        <v>18.927</v>
      </c>
      <c r="H13" s="58" t="n">
        <v>127.4</v>
      </c>
      <c r="I13" s="77" t="n">
        <f aca="false">IF(G13="","",H13/G13)</f>
        <v>6.7311248481006</v>
      </c>
      <c r="J13" s="42" t="n">
        <v>5.07</v>
      </c>
      <c r="K13" s="8" t="s">
        <v>942</v>
      </c>
      <c r="L13" s="42" t="n">
        <v>28.9</v>
      </c>
      <c r="M13" s="34"/>
      <c r="N13" s="8"/>
      <c r="O13" s="8"/>
      <c r="P13" s="34" t="s">
        <v>943</v>
      </c>
      <c r="Q13" s="60" t="s">
        <v>285</v>
      </c>
    </row>
    <row r="14" customFormat="false" ht="32.8" hidden="false" customHeight="false" outlineLevel="0" collapsed="false">
      <c r="A14" s="57" t="n">
        <v>10</v>
      </c>
      <c r="B14" s="57" t="s">
        <v>544</v>
      </c>
      <c r="C14" s="57" t="s">
        <v>917</v>
      </c>
      <c r="D14" s="57" t="s">
        <v>944</v>
      </c>
      <c r="E14" s="57" t="s">
        <v>945</v>
      </c>
      <c r="F14" s="8" t="s">
        <v>946</v>
      </c>
      <c r="G14" s="67" t="n">
        <v>18.925</v>
      </c>
      <c r="H14" s="58" t="n">
        <v>128</v>
      </c>
      <c r="I14" s="77" t="n">
        <f aca="false">IF(G14="","",H14/G14)</f>
        <v>6.76354029062087</v>
      </c>
      <c r="J14" s="42" t="n">
        <v>6.76</v>
      </c>
      <c r="K14" s="8" t="s">
        <v>946</v>
      </c>
      <c r="L14" s="42"/>
      <c r="M14" s="34" t="s">
        <v>182</v>
      </c>
      <c r="N14" s="8"/>
      <c r="O14" s="8"/>
      <c r="P14" s="34" t="s">
        <v>947</v>
      </c>
      <c r="Q14" s="60" t="s">
        <v>285</v>
      </c>
    </row>
    <row r="15" customFormat="false" ht="32.8" hidden="false" customHeight="false" outlineLevel="0" collapsed="false">
      <c r="A15" s="8" t="n">
        <v>11</v>
      </c>
      <c r="B15" s="8" t="s">
        <v>544</v>
      </c>
      <c r="C15" s="8" t="s">
        <v>907</v>
      </c>
      <c r="D15" s="8" t="s">
        <v>908</v>
      </c>
      <c r="E15" s="8" t="s">
        <v>948</v>
      </c>
      <c r="F15" s="8" t="s">
        <v>910</v>
      </c>
      <c r="G15" s="67" t="n">
        <v>15.14</v>
      </c>
      <c r="H15" s="58" t="n">
        <v>116.02</v>
      </c>
      <c r="I15" s="43" t="n">
        <f aca="false">IF(G15="","",H15/G15)</f>
        <v>7.66314398943197</v>
      </c>
      <c r="J15" s="42" t="n">
        <v>4.34</v>
      </c>
      <c r="K15" s="8" t="s">
        <v>911</v>
      </c>
      <c r="L15" s="42" t="n">
        <v>34.96</v>
      </c>
      <c r="M15" s="34" t="s">
        <v>912</v>
      </c>
      <c r="N15" s="8"/>
      <c r="O15" s="8"/>
      <c r="P15" s="34" t="s">
        <v>949</v>
      </c>
      <c r="Q15" s="60" t="s">
        <v>285</v>
      </c>
    </row>
    <row r="16" customFormat="false" ht="32.8" hidden="false" customHeight="false" outlineLevel="0" collapsed="false">
      <c r="A16" s="8" t="n">
        <v>12</v>
      </c>
      <c r="B16" s="8" t="s">
        <v>544</v>
      </c>
      <c r="C16" s="8" t="s">
        <v>917</v>
      </c>
      <c r="D16" s="8" t="s">
        <v>950</v>
      </c>
      <c r="E16" s="8" t="s">
        <v>951</v>
      </c>
      <c r="F16" s="8" t="s">
        <v>952</v>
      </c>
      <c r="G16" s="67" t="n">
        <v>18.925</v>
      </c>
      <c r="H16" s="58" t="n">
        <v>145.6</v>
      </c>
      <c r="I16" s="43" t="n">
        <f aca="false">IF(G16="","",H16/G16)</f>
        <v>7.69352708058124</v>
      </c>
      <c r="J16" s="42" t="n">
        <v>7.31</v>
      </c>
      <c r="K16" s="8" t="s">
        <v>953</v>
      </c>
      <c r="L16" s="42"/>
      <c r="M16" s="34" t="s">
        <v>954</v>
      </c>
      <c r="N16" s="8"/>
      <c r="O16" s="8"/>
      <c r="P16" s="34" t="s">
        <v>955</v>
      </c>
      <c r="Q16" s="60" t="s">
        <v>285</v>
      </c>
    </row>
    <row r="17" customFormat="false" ht="32.8" hidden="false" customHeight="false" outlineLevel="0" collapsed="false">
      <c r="A17" s="8" t="n">
        <v>13</v>
      </c>
      <c r="B17" s="8" t="s">
        <v>544</v>
      </c>
      <c r="C17" s="8" t="s">
        <v>907</v>
      </c>
      <c r="D17" s="8" t="s">
        <v>908</v>
      </c>
      <c r="E17" s="8" t="s">
        <v>956</v>
      </c>
      <c r="F17" s="8" t="s">
        <v>957</v>
      </c>
      <c r="G17" s="67" t="n">
        <v>18.925</v>
      </c>
      <c r="H17" s="58" t="n">
        <v>146.69</v>
      </c>
      <c r="I17" s="43" t="n">
        <f aca="false">IF(G17="","",H17/G17)</f>
        <v>7.75112285336856</v>
      </c>
      <c r="J17" s="42" t="n">
        <v>3.64</v>
      </c>
      <c r="K17" s="8" t="s">
        <v>958</v>
      </c>
      <c r="L17" s="42"/>
      <c r="M17" s="34" t="s">
        <v>915</v>
      </c>
      <c r="N17" s="8"/>
      <c r="O17" s="8"/>
      <c r="P17" s="34" t="s">
        <v>916</v>
      </c>
      <c r="Q17" s="60" t="s">
        <v>285</v>
      </c>
    </row>
    <row r="18" customFormat="false" ht="43.25" hidden="false" customHeight="false" outlineLevel="0" collapsed="false">
      <c r="A18" s="8" t="n">
        <v>14</v>
      </c>
      <c r="B18" s="8" t="s">
        <v>544</v>
      </c>
      <c r="C18" s="8" t="s">
        <v>907</v>
      </c>
      <c r="D18" s="8" t="s">
        <v>959</v>
      </c>
      <c r="E18" s="8" t="s">
        <v>960</v>
      </c>
      <c r="F18" s="8" t="s">
        <v>961</v>
      </c>
      <c r="G18" s="67" t="n">
        <v>18.144</v>
      </c>
      <c r="H18" s="58" t="n">
        <v>142.8</v>
      </c>
      <c r="I18" s="43" t="n">
        <f aca="false">IF(G18="","",H18/G18)</f>
        <v>7.87037037037037</v>
      </c>
      <c r="J18" s="42" t="n">
        <v>7.87</v>
      </c>
      <c r="K18" s="8" t="s">
        <v>961</v>
      </c>
      <c r="L18" s="42"/>
      <c r="M18" s="34" t="s">
        <v>962</v>
      </c>
      <c r="N18" s="8"/>
      <c r="O18" s="8"/>
      <c r="P18" s="34" t="s">
        <v>963</v>
      </c>
      <c r="Q18" s="60" t="s">
        <v>285</v>
      </c>
    </row>
    <row r="19" customFormat="false" ht="22.35" hidden="false" customHeight="false" outlineLevel="0" collapsed="false">
      <c r="A19" s="8" t="n">
        <v>15</v>
      </c>
      <c r="B19" s="8" t="s">
        <v>544</v>
      </c>
      <c r="C19" s="8" t="s">
        <v>907</v>
      </c>
      <c r="D19" s="8" t="s">
        <v>964</v>
      </c>
      <c r="E19" s="8" t="s">
        <v>965</v>
      </c>
      <c r="F19" s="8" t="s">
        <v>925</v>
      </c>
      <c r="G19" s="67" t="n">
        <v>18.925</v>
      </c>
      <c r="H19" s="58" t="n">
        <v>149.95</v>
      </c>
      <c r="I19" s="43" t="n">
        <f aca="false">IF(G19="","",H19/G19)</f>
        <v>7.92338177014531</v>
      </c>
      <c r="J19" s="42" t="n">
        <v>7.69</v>
      </c>
      <c r="K19" s="8" t="s">
        <v>966</v>
      </c>
      <c r="L19" s="42" t="n">
        <v>39.95</v>
      </c>
      <c r="M19" s="34" t="s">
        <v>967</v>
      </c>
      <c r="N19" s="8"/>
      <c r="O19" s="8"/>
      <c r="P19" s="34"/>
      <c r="Q19" s="60" t="s">
        <v>285</v>
      </c>
    </row>
    <row r="20" customFormat="false" ht="43.25" hidden="false" customHeight="false" outlineLevel="0" collapsed="false">
      <c r="A20" s="8" t="n">
        <v>16</v>
      </c>
      <c r="B20" s="8" t="s">
        <v>544</v>
      </c>
      <c r="C20" s="8" t="s">
        <v>907</v>
      </c>
      <c r="D20" s="8" t="s">
        <v>959</v>
      </c>
      <c r="E20" s="8" t="s">
        <v>968</v>
      </c>
      <c r="F20" s="8" t="s">
        <v>961</v>
      </c>
      <c r="G20" s="67" t="n">
        <v>18.144</v>
      </c>
      <c r="H20" s="58" t="n">
        <v>152.5</v>
      </c>
      <c r="I20" s="43" t="n">
        <f aca="false">IF(G20="","",H20/G20)</f>
        <v>8.4049823633157</v>
      </c>
      <c r="J20" s="42" t="n">
        <v>7.91</v>
      </c>
      <c r="K20" s="8" t="s">
        <v>969</v>
      </c>
      <c r="L20" s="42"/>
      <c r="M20" s="34" t="s">
        <v>962</v>
      </c>
      <c r="N20" s="8"/>
      <c r="O20" s="8"/>
      <c r="P20" s="34" t="s">
        <v>970</v>
      </c>
      <c r="Q20" s="60" t="s">
        <v>285</v>
      </c>
    </row>
    <row r="21" customFormat="false" ht="74.6" hidden="false" customHeight="false" outlineLevel="0" collapsed="false">
      <c r="A21" s="8" t="n">
        <v>17</v>
      </c>
      <c r="B21" s="8" t="s">
        <v>544</v>
      </c>
      <c r="C21" s="8" t="s">
        <v>917</v>
      </c>
      <c r="D21" s="8" t="s">
        <v>26</v>
      </c>
      <c r="E21" s="8" t="s">
        <v>971</v>
      </c>
      <c r="F21" s="8" t="s">
        <v>972</v>
      </c>
      <c r="G21" s="67" t="n">
        <v>3.785</v>
      </c>
      <c r="H21" s="58" t="n">
        <v>32.18</v>
      </c>
      <c r="I21" s="43" t="n">
        <f aca="false">IF(G21="","",H21/G21)</f>
        <v>8.50198150594452</v>
      </c>
      <c r="J21" s="42" t="n">
        <v>8.5</v>
      </c>
      <c r="K21" s="8" t="s">
        <v>972</v>
      </c>
      <c r="L21" s="42" t="n">
        <v>32.18</v>
      </c>
      <c r="M21" s="34" t="s">
        <v>973</v>
      </c>
      <c r="N21" s="8"/>
      <c r="O21" s="8" t="s">
        <v>917</v>
      </c>
      <c r="P21" s="34" t="s">
        <v>974</v>
      </c>
      <c r="Q21" s="60" t="s">
        <v>285</v>
      </c>
    </row>
    <row r="22" customFormat="false" ht="53.7" hidden="false" customHeight="false" outlineLevel="0" collapsed="false">
      <c r="A22" s="8" t="n">
        <v>18</v>
      </c>
      <c r="B22" s="8" t="s">
        <v>544</v>
      </c>
      <c r="C22" s="8" t="s">
        <v>917</v>
      </c>
      <c r="D22" s="8" t="s">
        <v>46</v>
      </c>
      <c r="E22" s="8" t="s">
        <v>975</v>
      </c>
      <c r="F22" s="8" t="s">
        <v>530</v>
      </c>
      <c r="G22" s="67" t="n">
        <v>18.927</v>
      </c>
      <c r="H22" s="58" t="n">
        <v>164.5</v>
      </c>
      <c r="I22" s="43" t="n">
        <f aca="false">IF(G22="","",H22/G22)</f>
        <v>8.69128757859143</v>
      </c>
      <c r="J22" s="42" t="n">
        <v>6.16</v>
      </c>
      <c r="K22" s="8" t="s">
        <v>976</v>
      </c>
      <c r="L22" s="42"/>
      <c r="M22" s="34"/>
      <c r="N22" s="8"/>
      <c r="O22" s="8" t="s">
        <v>917</v>
      </c>
      <c r="P22" s="34" t="s">
        <v>977</v>
      </c>
      <c r="Q22" s="60" t="s">
        <v>285</v>
      </c>
    </row>
    <row r="23" customFormat="false" ht="32.8" hidden="false" customHeight="false" outlineLevel="0" collapsed="false">
      <c r="A23" s="8" t="n">
        <v>19</v>
      </c>
      <c r="B23" s="8" t="s">
        <v>544</v>
      </c>
      <c r="C23" s="8" t="s">
        <v>917</v>
      </c>
      <c r="D23" s="8" t="s">
        <v>939</v>
      </c>
      <c r="E23" s="8" t="s">
        <v>978</v>
      </c>
      <c r="F23" s="8" t="s">
        <v>979</v>
      </c>
      <c r="G23" s="67" t="n">
        <v>18.927</v>
      </c>
      <c r="H23" s="58" t="n">
        <v>167.3</v>
      </c>
      <c r="I23" s="43" t="n">
        <f aca="false">IF(G23="","",H23/G23)</f>
        <v>8.8392243884398</v>
      </c>
      <c r="J23" s="42" t="n">
        <v>7.09</v>
      </c>
      <c r="K23" s="8" t="s">
        <v>980</v>
      </c>
      <c r="L23" s="42" t="n">
        <v>35.9</v>
      </c>
      <c r="M23" s="34"/>
      <c r="N23" s="8"/>
      <c r="O23" s="8"/>
      <c r="P23" s="34" t="s">
        <v>981</v>
      </c>
      <c r="Q23" s="60" t="s">
        <v>285</v>
      </c>
    </row>
    <row r="24" customFormat="false" ht="43.25" hidden="false" customHeight="false" outlineLevel="0" collapsed="false">
      <c r="A24" s="8" t="n">
        <v>20</v>
      </c>
      <c r="B24" s="8" t="s">
        <v>544</v>
      </c>
      <c r="C24" s="8" t="s">
        <v>917</v>
      </c>
      <c r="D24" s="8" t="s">
        <v>46</v>
      </c>
      <c r="E24" s="8" t="s">
        <v>982</v>
      </c>
      <c r="F24" s="8" t="s">
        <v>530</v>
      </c>
      <c r="G24" s="67" t="n">
        <v>18.927</v>
      </c>
      <c r="H24" s="58" t="n">
        <v>167.5</v>
      </c>
      <c r="I24" s="43" t="n">
        <f aca="false">IF(G24="","",H24/G24)</f>
        <v>8.84979130342896</v>
      </c>
      <c r="J24" s="42" t="n">
        <v>8.31</v>
      </c>
      <c r="K24" s="8" t="s">
        <v>976</v>
      </c>
      <c r="L24" s="42" t="n">
        <v>42</v>
      </c>
      <c r="M24" s="34"/>
      <c r="N24" s="8" t="s">
        <v>983</v>
      </c>
      <c r="O24" s="8" t="s">
        <v>917</v>
      </c>
      <c r="P24" s="34" t="s">
        <v>984</v>
      </c>
      <c r="Q24" s="60" t="s">
        <v>285</v>
      </c>
    </row>
    <row r="25" customFormat="false" ht="32.8" hidden="false" customHeight="false" outlineLevel="0" collapsed="false">
      <c r="A25" s="8" t="n">
        <v>21</v>
      </c>
      <c r="B25" s="8" t="s">
        <v>544</v>
      </c>
      <c r="C25" s="8" t="s">
        <v>917</v>
      </c>
      <c r="D25" s="8" t="s">
        <v>944</v>
      </c>
      <c r="E25" s="8" t="s">
        <v>985</v>
      </c>
      <c r="F25" s="8" t="s">
        <v>925</v>
      </c>
      <c r="G25" s="67" t="n">
        <v>18.925</v>
      </c>
      <c r="H25" s="58" t="n">
        <v>180</v>
      </c>
      <c r="I25" s="43" t="n">
        <f aca="false">IF(G25="","",H25/G25)</f>
        <v>9.5112285336856</v>
      </c>
      <c r="J25" s="42" t="n">
        <v>9.51</v>
      </c>
      <c r="K25" s="8" t="s">
        <v>925</v>
      </c>
      <c r="L25" s="42"/>
      <c r="M25" s="34" t="s">
        <v>986</v>
      </c>
      <c r="N25" s="8"/>
      <c r="O25" s="8"/>
      <c r="P25" s="34" t="s">
        <v>987</v>
      </c>
      <c r="Q25" s="60" t="s">
        <v>285</v>
      </c>
    </row>
    <row r="26" customFormat="false" ht="32.8" hidden="false" customHeight="false" outlineLevel="0" collapsed="false">
      <c r="A26" s="8" t="n">
        <v>22</v>
      </c>
      <c r="B26" s="8" t="s">
        <v>544</v>
      </c>
      <c r="C26" s="8" t="s">
        <v>917</v>
      </c>
      <c r="D26" s="8" t="s">
        <v>944</v>
      </c>
      <c r="E26" s="8" t="s">
        <v>988</v>
      </c>
      <c r="F26" s="8" t="s">
        <v>925</v>
      </c>
      <c r="G26" s="67" t="n">
        <v>18.925</v>
      </c>
      <c r="H26" s="58" t="n">
        <v>180</v>
      </c>
      <c r="I26" s="43" t="n">
        <f aca="false">IF(G26="","",H26/G26)</f>
        <v>9.5112285336856</v>
      </c>
      <c r="J26" s="42" t="n">
        <v>9.51</v>
      </c>
      <c r="K26" s="8" t="s">
        <v>925</v>
      </c>
      <c r="L26" s="42"/>
      <c r="M26" s="34" t="s">
        <v>989</v>
      </c>
      <c r="N26" s="8"/>
      <c r="O26" s="8"/>
      <c r="P26" s="34" t="s">
        <v>990</v>
      </c>
      <c r="Q26" s="60" t="s">
        <v>285</v>
      </c>
    </row>
    <row r="27" customFormat="false" ht="22.35" hidden="false" customHeight="false" outlineLevel="0" collapsed="false">
      <c r="A27" s="8" t="n">
        <v>23</v>
      </c>
      <c r="B27" s="8" t="s">
        <v>544</v>
      </c>
      <c r="C27" s="8" t="s">
        <v>917</v>
      </c>
      <c r="D27" s="8" t="s">
        <v>46</v>
      </c>
      <c r="E27" s="8" t="s">
        <v>991</v>
      </c>
      <c r="F27" s="8" t="s">
        <v>530</v>
      </c>
      <c r="G27" s="67" t="n">
        <v>18.927</v>
      </c>
      <c r="H27" s="58" t="n">
        <v>182.5</v>
      </c>
      <c r="I27" s="43" t="n">
        <f aca="false">IF(G27="","",H27/G27)</f>
        <v>9.64230992761663</v>
      </c>
      <c r="J27" s="42" t="n">
        <v>7.55</v>
      </c>
      <c r="K27" s="8" t="s">
        <v>976</v>
      </c>
      <c r="L27" s="42" t="n">
        <v>38.5</v>
      </c>
      <c r="M27" s="34"/>
      <c r="N27" s="8"/>
      <c r="O27" s="8" t="s">
        <v>917</v>
      </c>
      <c r="P27" s="34" t="s">
        <v>992</v>
      </c>
      <c r="Q27" s="60" t="s">
        <v>285</v>
      </c>
    </row>
    <row r="28" customFormat="false" ht="23.85" hidden="false" customHeight="false" outlineLevel="0" collapsed="false">
      <c r="A28" s="8" t="n">
        <v>24</v>
      </c>
      <c r="B28" s="8" t="s">
        <v>544</v>
      </c>
      <c r="C28" s="8" t="s">
        <v>917</v>
      </c>
      <c r="D28" s="8" t="s">
        <v>939</v>
      </c>
      <c r="E28" s="8" t="s">
        <v>993</v>
      </c>
      <c r="F28" s="8" t="s">
        <v>979</v>
      </c>
      <c r="G28" s="67" t="n">
        <v>18.927</v>
      </c>
      <c r="H28" s="58" t="n">
        <v>183.5</v>
      </c>
      <c r="I28" s="43" t="n">
        <f aca="false">IF(G28="","",H28/G28)</f>
        <v>9.69514450256248</v>
      </c>
      <c r="J28" s="42" t="n">
        <v>9.7</v>
      </c>
      <c r="K28" s="8" t="s">
        <v>979</v>
      </c>
      <c r="L28" s="42" t="n">
        <v>39.19</v>
      </c>
      <c r="M28" s="34"/>
      <c r="N28" s="8"/>
      <c r="O28" s="8"/>
      <c r="P28" s="34" t="s">
        <v>994</v>
      </c>
      <c r="Q28" s="60" t="s">
        <v>285</v>
      </c>
    </row>
    <row r="29" customFormat="false" ht="32.8" hidden="false" customHeight="false" outlineLevel="0" collapsed="false">
      <c r="A29" s="8" t="n">
        <v>25</v>
      </c>
      <c r="B29" s="8" t="s">
        <v>544</v>
      </c>
      <c r="C29" s="8" t="s">
        <v>917</v>
      </c>
      <c r="D29" s="8" t="s">
        <v>927</v>
      </c>
      <c r="E29" s="8" t="s">
        <v>995</v>
      </c>
      <c r="F29" s="8" t="s">
        <v>996</v>
      </c>
      <c r="G29" s="67" t="n">
        <v>15.14</v>
      </c>
      <c r="H29" s="58" t="n">
        <v>151.34</v>
      </c>
      <c r="I29" s="43" t="n">
        <f aca="false">IF(G29="","",H29/G29)</f>
        <v>9.99603698811096</v>
      </c>
      <c r="J29" s="42" t="n">
        <v>8.85</v>
      </c>
      <c r="K29" s="8" t="s">
        <v>997</v>
      </c>
      <c r="L29" s="42" t="n">
        <v>42.45</v>
      </c>
      <c r="M29" s="34" t="s">
        <v>998</v>
      </c>
      <c r="N29" s="8"/>
      <c r="O29" s="8"/>
      <c r="P29" s="34" t="s">
        <v>999</v>
      </c>
      <c r="Q29" s="60" t="s">
        <v>285</v>
      </c>
    </row>
    <row r="30" customFormat="false" ht="95.5" hidden="false" customHeight="false" outlineLevel="0" collapsed="false">
      <c r="A30" s="8" t="n">
        <v>26</v>
      </c>
      <c r="B30" s="8" t="s">
        <v>544</v>
      </c>
      <c r="C30" s="8" t="s">
        <v>917</v>
      </c>
      <c r="D30" s="8" t="s">
        <v>46</v>
      </c>
      <c r="E30" s="8" t="s">
        <v>1000</v>
      </c>
      <c r="F30" s="8" t="s">
        <v>530</v>
      </c>
      <c r="G30" s="67" t="n">
        <v>18.927</v>
      </c>
      <c r="H30" s="58" t="n">
        <v>197</v>
      </c>
      <c r="I30" s="43" t="n">
        <f aca="false">IF(G30="","",H30/G30)</f>
        <v>10.4084112643314</v>
      </c>
      <c r="J30" s="42" t="n">
        <v>8.52</v>
      </c>
      <c r="K30" s="8" t="s">
        <v>976</v>
      </c>
      <c r="L30" s="42" t="n">
        <v>44</v>
      </c>
      <c r="M30" s="34"/>
      <c r="N30" s="8"/>
      <c r="O30" s="8" t="s">
        <v>917</v>
      </c>
      <c r="P30" s="34" t="s">
        <v>1001</v>
      </c>
      <c r="Q30" s="60" t="s">
        <v>285</v>
      </c>
    </row>
    <row r="31" customFormat="false" ht="32.8" hidden="false" customHeight="false" outlineLevel="0" collapsed="false">
      <c r="A31" s="8" t="n">
        <v>27</v>
      </c>
      <c r="B31" s="8" t="s">
        <v>544</v>
      </c>
      <c r="C31" s="8" t="s">
        <v>907</v>
      </c>
      <c r="D31" s="8" t="s">
        <v>1002</v>
      </c>
      <c r="E31" s="8" t="s">
        <v>1003</v>
      </c>
      <c r="F31" s="8" t="s">
        <v>929</v>
      </c>
      <c r="G31" s="67" t="n">
        <v>3.785</v>
      </c>
      <c r="H31" s="58" t="n">
        <v>39.95</v>
      </c>
      <c r="I31" s="43" t="n">
        <f aca="false">IF(G31="","",H31/G31)</f>
        <v>10.554821664465</v>
      </c>
      <c r="J31" s="42" t="n">
        <v>10.55</v>
      </c>
      <c r="K31" s="8" t="s">
        <v>929</v>
      </c>
      <c r="L31" s="42" t="n">
        <v>39.95</v>
      </c>
      <c r="M31" s="34" t="s">
        <v>1004</v>
      </c>
      <c r="N31" s="8"/>
      <c r="O31" s="8"/>
      <c r="P31" s="34" t="s">
        <v>1005</v>
      </c>
      <c r="Q31" s="60" t="s">
        <v>285</v>
      </c>
    </row>
    <row r="32" customFormat="false" ht="74.6" hidden="false" customHeight="false" outlineLevel="0" collapsed="false">
      <c r="A32" s="8" t="n">
        <v>28</v>
      </c>
      <c r="B32" s="8" t="s">
        <v>544</v>
      </c>
      <c r="C32" s="8" t="s">
        <v>907</v>
      </c>
      <c r="D32" s="8" t="s">
        <v>1006</v>
      </c>
      <c r="E32" s="8" t="s">
        <v>1007</v>
      </c>
      <c r="F32" s="8" t="s">
        <v>1008</v>
      </c>
      <c r="G32" s="67" t="n">
        <v>18.144</v>
      </c>
      <c r="H32" s="58" t="n">
        <v>191.69</v>
      </c>
      <c r="I32" s="43" t="n">
        <f aca="false">IF(G32="","",H32/G32)</f>
        <v>10.5649250440917</v>
      </c>
      <c r="J32" s="42" t="n">
        <v>10.5</v>
      </c>
      <c r="K32" s="8" t="s">
        <v>1009</v>
      </c>
      <c r="L32" s="42"/>
      <c r="M32" s="34" t="s">
        <v>1010</v>
      </c>
      <c r="N32" s="8"/>
      <c r="O32" s="8"/>
      <c r="P32" s="34" t="s">
        <v>1011</v>
      </c>
      <c r="Q32" s="60" t="s">
        <v>285</v>
      </c>
    </row>
    <row r="33" customFormat="false" ht="64.15" hidden="false" customHeight="false" outlineLevel="0" collapsed="false">
      <c r="A33" s="8" t="n">
        <v>29</v>
      </c>
      <c r="B33" s="8" t="s">
        <v>544</v>
      </c>
      <c r="C33" s="8" t="s">
        <v>907</v>
      </c>
      <c r="D33" s="8" t="s">
        <v>959</v>
      </c>
      <c r="E33" s="8" t="s">
        <v>1012</v>
      </c>
      <c r="F33" s="8" t="s">
        <v>961</v>
      </c>
      <c r="G33" s="67" t="n">
        <v>18.144</v>
      </c>
      <c r="H33" s="58" t="n">
        <v>197.5</v>
      </c>
      <c r="I33" s="43" t="n">
        <f aca="false">IF(G33="","",H33/G33)</f>
        <v>10.8851410934744</v>
      </c>
      <c r="J33" s="42" t="n">
        <v>10.21</v>
      </c>
      <c r="K33" s="8" t="s">
        <v>969</v>
      </c>
      <c r="L33" s="42"/>
      <c r="M33" s="34" t="s">
        <v>962</v>
      </c>
      <c r="N33" s="8"/>
      <c r="O33" s="8"/>
      <c r="P33" s="34" t="s">
        <v>1013</v>
      </c>
      <c r="Q33" s="60" t="s">
        <v>285</v>
      </c>
    </row>
    <row r="34" customFormat="false" ht="43.25" hidden="false" customHeight="false" outlineLevel="0" collapsed="false">
      <c r="A34" s="8" t="n">
        <v>30</v>
      </c>
      <c r="B34" s="8" t="s">
        <v>544</v>
      </c>
      <c r="C34" s="8" t="s">
        <v>907</v>
      </c>
      <c r="D34" s="8" t="s">
        <v>927</v>
      </c>
      <c r="E34" s="8" t="s">
        <v>1014</v>
      </c>
      <c r="F34" s="8" t="s">
        <v>929</v>
      </c>
      <c r="G34" s="67" t="n">
        <v>3.785</v>
      </c>
      <c r="H34" s="58" t="n">
        <v>42.32</v>
      </c>
      <c r="I34" s="43" t="n">
        <f aca="false">IF(G34="","",H34/G34)</f>
        <v>11.1809775429326</v>
      </c>
      <c r="J34" s="42" t="n">
        <v>7.66</v>
      </c>
      <c r="K34" s="8" t="s">
        <v>1015</v>
      </c>
      <c r="L34" s="42" t="n">
        <v>42.32</v>
      </c>
      <c r="M34" s="34" t="s">
        <v>1016</v>
      </c>
      <c r="N34" s="8"/>
      <c r="O34" s="8"/>
      <c r="P34" s="34" t="s">
        <v>1017</v>
      </c>
      <c r="Q34" s="60" t="s">
        <v>285</v>
      </c>
    </row>
    <row r="35" customFormat="false" ht="43.25" hidden="false" customHeight="false" outlineLevel="0" collapsed="false">
      <c r="A35" s="8" t="n">
        <v>31</v>
      </c>
      <c r="B35" s="8" t="s">
        <v>544</v>
      </c>
      <c r="C35" s="8" t="s">
        <v>907</v>
      </c>
      <c r="D35" s="8" t="s">
        <v>927</v>
      </c>
      <c r="E35" s="8" t="s">
        <v>1018</v>
      </c>
      <c r="F35" s="8" t="s">
        <v>929</v>
      </c>
      <c r="G35" s="67" t="n">
        <v>3.785</v>
      </c>
      <c r="H35" s="58" t="n">
        <v>42.32</v>
      </c>
      <c r="I35" s="43" t="n">
        <f aca="false">IF(G35="","",H35/G35)</f>
        <v>11.1809775429326</v>
      </c>
      <c r="J35" s="42" t="n">
        <v>9.01</v>
      </c>
      <c r="K35" s="8" t="s">
        <v>1019</v>
      </c>
      <c r="L35" s="42" t="n">
        <v>42.32</v>
      </c>
      <c r="M35" s="34"/>
      <c r="N35" s="8"/>
      <c r="O35" s="8"/>
      <c r="P35" s="34" t="s">
        <v>1017</v>
      </c>
      <c r="Q35" s="60" t="s">
        <v>285</v>
      </c>
    </row>
    <row r="36" customFormat="false" ht="43.25" hidden="false" customHeight="false" outlineLevel="0" collapsed="false">
      <c r="A36" s="8" t="n">
        <v>32</v>
      </c>
      <c r="B36" s="8" t="s">
        <v>544</v>
      </c>
      <c r="C36" s="8" t="s">
        <v>907</v>
      </c>
      <c r="D36" s="8" t="s">
        <v>908</v>
      </c>
      <c r="E36" s="8" t="s">
        <v>1020</v>
      </c>
      <c r="F36" s="8" t="s">
        <v>957</v>
      </c>
      <c r="G36" s="67" t="n">
        <v>18.925</v>
      </c>
      <c r="H36" s="58" t="n">
        <v>211.61</v>
      </c>
      <c r="I36" s="43" t="n">
        <f aca="false">IF(G36="","",H36/G36)</f>
        <v>11.1815059445178</v>
      </c>
      <c r="J36" s="42" t="n">
        <v>5.69</v>
      </c>
      <c r="K36" s="8" t="s">
        <v>958</v>
      </c>
      <c r="L36" s="42"/>
      <c r="M36" s="34" t="s">
        <v>1021</v>
      </c>
      <c r="N36" s="8"/>
      <c r="O36" s="8"/>
      <c r="P36" s="34" t="s">
        <v>1022</v>
      </c>
      <c r="Q36" s="60" t="s">
        <v>285</v>
      </c>
    </row>
    <row r="37" customFormat="false" ht="43.25" hidden="false" customHeight="false" outlineLevel="0" collapsed="false">
      <c r="A37" s="8" t="n">
        <v>33</v>
      </c>
      <c r="B37" s="8" t="s">
        <v>544</v>
      </c>
      <c r="C37" s="8" t="s">
        <v>917</v>
      </c>
      <c r="D37" s="8" t="s">
        <v>950</v>
      </c>
      <c r="E37" s="8" t="s">
        <v>1023</v>
      </c>
      <c r="F37" s="8" t="s">
        <v>1024</v>
      </c>
      <c r="G37" s="67" t="n">
        <v>18.925</v>
      </c>
      <c r="H37" s="58" t="n">
        <v>213.35</v>
      </c>
      <c r="I37" s="43" t="n">
        <f aca="false">IF(G37="","",H37/G37)</f>
        <v>11.2734478203435</v>
      </c>
      <c r="J37" s="42" t="n">
        <v>10.02</v>
      </c>
      <c r="K37" s="8" t="s">
        <v>1025</v>
      </c>
      <c r="L37" s="42" t="n">
        <v>44.8</v>
      </c>
      <c r="M37" s="34" t="s">
        <v>1026</v>
      </c>
      <c r="N37" s="8"/>
      <c r="O37" s="8"/>
      <c r="P37" s="34" t="s">
        <v>1027</v>
      </c>
      <c r="Q37" s="60" t="s">
        <v>285</v>
      </c>
    </row>
    <row r="38" customFormat="false" ht="64.15" hidden="false" customHeight="false" outlineLevel="0" collapsed="false">
      <c r="A38" s="8" t="n">
        <v>34</v>
      </c>
      <c r="B38" s="8" t="s">
        <v>544</v>
      </c>
      <c r="C38" s="8" t="s">
        <v>917</v>
      </c>
      <c r="D38" s="8" t="s">
        <v>959</v>
      </c>
      <c r="E38" s="8" t="s">
        <v>1028</v>
      </c>
      <c r="F38" s="8" t="s">
        <v>961</v>
      </c>
      <c r="G38" s="67" t="n">
        <v>18.144</v>
      </c>
      <c r="H38" s="58" t="n">
        <v>207.5</v>
      </c>
      <c r="I38" s="43" t="n">
        <f aca="false">IF(G38="","",H38/G38)</f>
        <v>11.4362874779541</v>
      </c>
      <c r="J38" s="42" t="n">
        <v>10.45</v>
      </c>
      <c r="K38" s="8" t="s">
        <v>969</v>
      </c>
      <c r="L38" s="42"/>
      <c r="M38" s="34" t="s">
        <v>962</v>
      </c>
      <c r="N38" s="8" t="s">
        <v>144</v>
      </c>
      <c r="O38" s="8"/>
      <c r="P38" s="34" t="s">
        <v>1029</v>
      </c>
      <c r="Q38" s="60" t="s">
        <v>285</v>
      </c>
    </row>
    <row r="39" customFormat="false" ht="53.7" hidden="false" customHeight="false" outlineLevel="0" collapsed="false">
      <c r="A39" s="8" t="n">
        <v>35</v>
      </c>
      <c r="B39" s="8" t="s">
        <v>544</v>
      </c>
      <c r="C39" s="8" t="s">
        <v>917</v>
      </c>
      <c r="D39" s="8" t="s">
        <v>1030</v>
      </c>
      <c r="E39" s="8" t="s">
        <v>1031</v>
      </c>
      <c r="F39" s="8" t="s">
        <v>1032</v>
      </c>
      <c r="G39" s="67" t="n">
        <v>18.927</v>
      </c>
      <c r="H39" s="58" t="n">
        <v>220.24</v>
      </c>
      <c r="I39" s="43" t="n">
        <f aca="false">IF(G39="","",H39/G39)</f>
        <v>11.6362867860728</v>
      </c>
      <c r="J39" s="42" t="n">
        <v>8.96</v>
      </c>
      <c r="K39" s="8" t="s">
        <v>1033</v>
      </c>
      <c r="L39" s="42" t="n">
        <v>55.34</v>
      </c>
      <c r="M39" s="34" t="s">
        <v>1034</v>
      </c>
      <c r="N39" s="8"/>
      <c r="O39" s="8"/>
      <c r="P39" s="34" t="s">
        <v>1035</v>
      </c>
      <c r="Q39" s="60" t="s">
        <v>285</v>
      </c>
    </row>
    <row r="40" customFormat="false" ht="53.7" hidden="false" customHeight="false" outlineLevel="0" collapsed="false">
      <c r="A40" s="8" t="n">
        <v>36</v>
      </c>
      <c r="B40" s="8" t="s">
        <v>544</v>
      </c>
      <c r="C40" s="8" t="s">
        <v>917</v>
      </c>
      <c r="D40" s="8" t="s">
        <v>46</v>
      </c>
      <c r="E40" s="8" t="s">
        <v>1036</v>
      </c>
      <c r="F40" s="8" t="s">
        <v>530</v>
      </c>
      <c r="G40" s="67" t="n">
        <v>18.927</v>
      </c>
      <c r="H40" s="58" t="n">
        <v>220.5</v>
      </c>
      <c r="I40" s="43" t="n">
        <f aca="false">IF(G40="","",H40/G40)</f>
        <v>11.6500237755587</v>
      </c>
      <c r="J40" s="42" t="n">
        <v>10.4</v>
      </c>
      <c r="K40" s="8" t="s">
        <v>976</v>
      </c>
      <c r="L40" s="42"/>
      <c r="M40" s="34"/>
      <c r="N40" s="8"/>
      <c r="O40" s="8" t="s">
        <v>917</v>
      </c>
      <c r="P40" s="34" t="s">
        <v>1037</v>
      </c>
      <c r="Q40" s="60" t="s">
        <v>285</v>
      </c>
    </row>
    <row r="41" customFormat="false" ht="64.15" hidden="false" customHeight="false" outlineLevel="0" collapsed="false">
      <c r="A41" s="8" t="n">
        <v>37</v>
      </c>
      <c r="B41" s="8" t="s">
        <v>544</v>
      </c>
      <c r="C41" s="8" t="s">
        <v>917</v>
      </c>
      <c r="D41" s="8" t="s">
        <v>119</v>
      </c>
      <c r="E41" s="8" t="s">
        <v>1038</v>
      </c>
      <c r="F41" s="8" t="s">
        <v>996</v>
      </c>
      <c r="G41" s="67" t="n">
        <v>15.142</v>
      </c>
      <c r="H41" s="58" t="n">
        <v>180</v>
      </c>
      <c r="I41" s="43" t="n">
        <f aca="false">IF(G41="","",H41/G41)</f>
        <v>11.8874653282261</v>
      </c>
      <c r="J41" s="42" t="n">
        <v>11.89</v>
      </c>
      <c r="K41" s="8" t="s">
        <v>996</v>
      </c>
      <c r="L41" s="42" t="n">
        <v>46</v>
      </c>
      <c r="M41" s="34" t="s">
        <v>1039</v>
      </c>
      <c r="N41" s="8"/>
      <c r="O41" s="8" t="s">
        <v>917</v>
      </c>
      <c r="P41" s="34" t="s">
        <v>1040</v>
      </c>
      <c r="Q41" s="60" t="s">
        <v>285</v>
      </c>
    </row>
    <row r="42" customFormat="false" ht="64.15" hidden="false" customHeight="false" outlineLevel="0" collapsed="false">
      <c r="A42" s="8" t="n">
        <v>38</v>
      </c>
      <c r="B42" s="8" t="s">
        <v>544</v>
      </c>
      <c r="C42" s="8" t="s">
        <v>917</v>
      </c>
      <c r="D42" s="8" t="s">
        <v>119</v>
      </c>
      <c r="E42" s="8" t="s">
        <v>1041</v>
      </c>
      <c r="F42" s="8" t="s">
        <v>1042</v>
      </c>
      <c r="G42" s="67" t="n">
        <v>15.142</v>
      </c>
      <c r="H42" s="58" t="n">
        <v>185</v>
      </c>
      <c r="I42" s="43" t="n">
        <f aca="false">IF(G42="","",H42/G42)</f>
        <v>12.2176726984546</v>
      </c>
      <c r="J42" s="42" t="n">
        <v>12.22</v>
      </c>
      <c r="K42" s="8" t="s">
        <v>1042</v>
      </c>
      <c r="L42" s="42" t="n">
        <v>49</v>
      </c>
      <c r="M42" s="34" t="s">
        <v>1039</v>
      </c>
      <c r="N42" s="8"/>
      <c r="O42" s="8" t="s">
        <v>917</v>
      </c>
      <c r="P42" s="34" t="s">
        <v>1043</v>
      </c>
      <c r="Q42" s="60" t="s">
        <v>285</v>
      </c>
    </row>
    <row r="43" customFormat="false" ht="64.15" hidden="false" customHeight="false" outlineLevel="0" collapsed="false">
      <c r="A43" s="8" t="n">
        <v>39</v>
      </c>
      <c r="B43" s="8" t="s">
        <v>544</v>
      </c>
      <c r="C43" s="8" t="s">
        <v>917</v>
      </c>
      <c r="D43" s="8" t="s">
        <v>26</v>
      </c>
      <c r="E43" s="8" t="s">
        <v>1044</v>
      </c>
      <c r="F43" s="8" t="s">
        <v>957</v>
      </c>
      <c r="G43" s="67" t="n">
        <v>18.927</v>
      </c>
      <c r="H43" s="58" t="n">
        <v>236.04</v>
      </c>
      <c r="I43" s="43" t="n">
        <f aca="false">IF(G43="","",H43/G43)</f>
        <v>12.4710730702172</v>
      </c>
      <c r="J43" s="42" t="n">
        <v>9.34</v>
      </c>
      <c r="K43" s="8" t="s">
        <v>1045</v>
      </c>
      <c r="L43" s="42" t="n">
        <v>64.35</v>
      </c>
      <c r="M43" s="34" t="s">
        <v>1046</v>
      </c>
      <c r="N43" s="8"/>
      <c r="O43" s="8" t="s">
        <v>917</v>
      </c>
      <c r="P43" s="34" t="s">
        <v>974</v>
      </c>
      <c r="Q43" s="60" t="s">
        <v>285</v>
      </c>
    </row>
    <row r="44" customFormat="false" ht="32.8" hidden="false" customHeight="false" outlineLevel="0" collapsed="false">
      <c r="A44" s="8" t="n">
        <v>40</v>
      </c>
      <c r="B44" s="8" t="s">
        <v>544</v>
      </c>
      <c r="C44" s="8" t="s">
        <v>917</v>
      </c>
      <c r="D44" s="8" t="s">
        <v>1047</v>
      </c>
      <c r="E44" s="8" t="s">
        <v>1048</v>
      </c>
      <c r="F44" s="8" t="s">
        <v>1008</v>
      </c>
      <c r="G44" s="67" t="n">
        <v>18.144</v>
      </c>
      <c r="H44" s="58" t="n">
        <v>227.37</v>
      </c>
      <c r="I44" s="43" t="n">
        <f aca="false">IF(G44="","",H44/G44)</f>
        <v>12.5314153439153</v>
      </c>
      <c r="J44" s="42" t="n">
        <v>12.53</v>
      </c>
      <c r="K44" s="8" t="s">
        <v>1008</v>
      </c>
      <c r="L44" s="42"/>
      <c r="M44" s="34"/>
      <c r="N44" s="8"/>
      <c r="O44" s="8"/>
      <c r="P44" s="34" t="s">
        <v>1049</v>
      </c>
      <c r="Q44" s="60" t="s">
        <v>285</v>
      </c>
    </row>
    <row r="45" customFormat="false" ht="53.7" hidden="false" customHeight="false" outlineLevel="0" collapsed="false">
      <c r="A45" s="8" t="n">
        <v>41</v>
      </c>
      <c r="B45" s="8" t="s">
        <v>544</v>
      </c>
      <c r="C45" s="8" t="s">
        <v>917</v>
      </c>
      <c r="D45" s="8" t="s">
        <v>959</v>
      </c>
      <c r="E45" s="8" t="s">
        <v>1050</v>
      </c>
      <c r="F45" s="8" t="s">
        <v>1051</v>
      </c>
      <c r="G45" s="67" t="n">
        <v>18.144</v>
      </c>
      <c r="H45" s="58" t="n">
        <v>227.5</v>
      </c>
      <c r="I45" s="43" t="n">
        <f aca="false">IF(G45="","",H45/G45)</f>
        <v>12.5385802469136</v>
      </c>
      <c r="J45" s="42" t="n">
        <v>11.77</v>
      </c>
      <c r="K45" s="8" t="s">
        <v>969</v>
      </c>
      <c r="L45" s="42"/>
      <c r="M45" s="34" t="s">
        <v>962</v>
      </c>
      <c r="N45" s="8" t="s">
        <v>53</v>
      </c>
      <c r="O45" s="8"/>
      <c r="P45" s="34" t="s">
        <v>1052</v>
      </c>
      <c r="Q45" s="60" t="s">
        <v>285</v>
      </c>
    </row>
    <row r="46" customFormat="false" ht="32.8" hidden="false" customHeight="false" outlineLevel="0" collapsed="false">
      <c r="A46" s="8" t="n">
        <v>42</v>
      </c>
      <c r="B46" s="8" t="s">
        <v>544</v>
      </c>
      <c r="C46" s="8" t="s">
        <v>907</v>
      </c>
      <c r="D46" s="8" t="s">
        <v>918</v>
      </c>
      <c r="E46" s="8" t="s">
        <v>1053</v>
      </c>
      <c r="F46" s="8" t="s">
        <v>1054</v>
      </c>
      <c r="G46" s="67" t="n">
        <v>3.785</v>
      </c>
      <c r="H46" s="58" t="n">
        <v>48.99</v>
      </c>
      <c r="I46" s="43" t="n">
        <f aca="false">IF(G46="","",H46/G46)</f>
        <v>12.9431968295905</v>
      </c>
      <c r="J46" s="42" t="n">
        <v>12.94</v>
      </c>
      <c r="K46" s="8" t="s">
        <v>1054</v>
      </c>
      <c r="L46" s="42" t="n">
        <v>48.99</v>
      </c>
      <c r="M46" s="34" t="s">
        <v>1055</v>
      </c>
      <c r="N46" s="8"/>
      <c r="O46" s="8"/>
      <c r="P46" s="34" t="s">
        <v>1056</v>
      </c>
      <c r="Q46" s="60" t="s">
        <v>285</v>
      </c>
    </row>
    <row r="47" customFormat="false" ht="64.15" hidden="false" customHeight="false" outlineLevel="0" collapsed="false">
      <c r="A47" s="8" t="n">
        <v>43</v>
      </c>
      <c r="B47" s="8" t="s">
        <v>544</v>
      </c>
      <c r="C47" s="8" t="s">
        <v>917</v>
      </c>
      <c r="D47" s="8" t="s">
        <v>37</v>
      </c>
      <c r="E47" s="8" t="s">
        <v>1057</v>
      </c>
      <c r="F47" s="8" t="s">
        <v>1058</v>
      </c>
      <c r="G47" s="67" t="n">
        <v>18.927</v>
      </c>
      <c r="H47" s="58" t="n">
        <v>247.99</v>
      </c>
      <c r="I47" s="43" t="n">
        <f aca="false">IF(G47="","",H47/G47)</f>
        <v>13.10244624082</v>
      </c>
      <c r="J47" s="42" t="n">
        <v>12.49</v>
      </c>
      <c r="K47" s="8" t="s">
        <v>1059</v>
      </c>
      <c r="L47" s="42" t="n">
        <v>63.79</v>
      </c>
      <c r="M47" s="34" t="s">
        <v>1060</v>
      </c>
      <c r="N47" s="8"/>
      <c r="O47" s="8" t="s">
        <v>917</v>
      </c>
      <c r="P47" s="34" t="s">
        <v>1061</v>
      </c>
      <c r="Q47" s="60" t="s">
        <v>285</v>
      </c>
    </row>
    <row r="48" customFormat="false" ht="53.7" hidden="false" customHeight="false" outlineLevel="0" collapsed="false">
      <c r="A48" s="8" t="n">
        <v>44</v>
      </c>
      <c r="B48" s="8" t="s">
        <v>544</v>
      </c>
      <c r="C48" s="8" t="s">
        <v>917</v>
      </c>
      <c r="D48" s="8" t="s">
        <v>46</v>
      </c>
      <c r="E48" s="8" t="s">
        <v>1062</v>
      </c>
      <c r="F48" s="8" t="s">
        <v>530</v>
      </c>
      <c r="G48" s="67" t="n">
        <v>18.927</v>
      </c>
      <c r="H48" s="58" t="n">
        <v>249.5</v>
      </c>
      <c r="I48" s="43" t="n">
        <f aca="false">IF(G48="","",H48/G48)</f>
        <v>13.1822264489882</v>
      </c>
      <c r="J48" s="42" t="n">
        <v>11.07</v>
      </c>
      <c r="K48" s="8" t="s">
        <v>976</v>
      </c>
      <c r="L48" s="42" t="n">
        <v>69.5</v>
      </c>
      <c r="M48" s="34"/>
      <c r="N48" s="8"/>
      <c r="O48" s="8" t="s">
        <v>917</v>
      </c>
      <c r="P48" s="34" t="s">
        <v>1063</v>
      </c>
      <c r="Q48" s="60" t="s">
        <v>285</v>
      </c>
    </row>
    <row r="49" customFormat="false" ht="32.8" hidden="false" customHeight="false" outlineLevel="0" collapsed="false">
      <c r="A49" s="8" t="n">
        <v>45</v>
      </c>
      <c r="B49" s="8" t="s">
        <v>544</v>
      </c>
      <c r="C49" s="8" t="s">
        <v>917</v>
      </c>
      <c r="D49" s="8" t="s">
        <v>944</v>
      </c>
      <c r="E49" s="8" t="s">
        <v>1064</v>
      </c>
      <c r="F49" s="8" t="s">
        <v>925</v>
      </c>
      <c r="G49" s="67" t="n">
        <v>18.925</v>
      </c>
      <c r="H49" s="58" t="n">
        <v>250</v>
      </c>
      <c r="I49" s="43" t="n">
        <f aca="false">IF(G49="","",H49/G49)</f>
        <v>13.2100396301189</v>
      </c>
      <c r="J49" s="42" t="n">
        <v>13.21</v>
      </c>
      <c r="K49" s="8" t="s">
        <v>925</v>
      </c>
      <c r="L49" s="42"/>
      <c r="M49" s="34"/>
      <c r="N49" s="8"/>
      <c r="O49" s="8"/>
      <c r="P49" s="34" t="s">
        <v>1065</v>
      </c>
      <c r="Q49" s="60" t="s">
        <v>285</v>
      </c>
    </row>
    <row r="50" customFormat="false" ht="43.25" hidden="false" customHeight="false" outlineLevel="0" collapsed="false">
      <c r="A50" s="8" t="n">
        <v>46</v>
      </c>
      <c r="B50" s="8" t="s">
        <v>544</v>
      </c>
      <c r="C50" s="8" t="s">
        <v>917</v>
      </c>
      <c r="D50" s="8" t="s">
        <v>959</v>
      </c>
      <c r="E50" s="8" t="s">
        <v>1066</v>
      </c>
      <c r="F50" s="8" t="s">
        <v>961</v>
      </c>
      <c r="G50" s="67" t="n">
        <v>18.144</v>
      </c>
      <c r="H50" s="58" t="n">
        <v>242.5</v>
      </c>
      <c r="I50" s="43" t="n">
        <f aca="false">IF(G50="","",H50/G50)</f>
        <v>13.3652998236332</v>
      </c>
      <c r="J50" s="42" t="n">
        <v>11.6</v>
      </c>
      <c r="K50" s="8" t="s">
        <v>969</v>
      </c>
      <c r="L50" s="42"/>
      <c r="M50" s="34" t="s">
        <v>962</v>
      </c>
      <c r="N50" s="8"/>
      <c r="O50" s="8"/>
      <c r="P50" s="34" t="s">
        <v>1067</v>
      </c>
      <c r="Q50" s="60" t="s">
        <v>285</v>
      </c>
    </row>
    <row r="51" customFormat="false" ht="53.7" hidden="false" customHeight="false" outlineLevel="0" collapsed="false">
      <c r="A51" s="8" t="n">
        <v>47</v>
      </c>
      <c r="B51" s="8" t="s">
        <v>544</v>
      </c>
      <c r="C51" s="8" t="s">
        <v>917</v>
      </c>
      <c r="D51" s="8" t="s">
        <v>85</v>
      </c>
      <c r="E51" s="8" t="s">
        <v>1068</v>
      </c>
      <c r="F51" s="8" t="s">
        <v>530</v>
      </c>
      <c r="G51" s="67" t="n">
        <v>18.927</v>
      </c>
      <c r="H51" s="58" t="n">
        <v>261.52</v>
      </c>
      <c r="I51" s="43" t="n">
        <f aca="false">IF(G51="","",H51/G51)</f>
        <v>13.8172980398373</v>
      </c>
      <c r="J51" s="42" t="n">
        <v>13.82</v>
      </c>
      <c r="K51" s="8" t="s">
        <v>530</v>
      </c>
      <c r="L51" s="42" t="n">
        <v>72.37</v>
      </c>
      <c r="M51" s="34" t="s">
        <v>1069</v>
      </c>
      <c r="N51" s="8"/>
      <c r="O51" s="8" t="s">
        <v>917</v>
      </c>
      <c r="P51" s="34" t="s">
        <v>1070</v>
      </c>
      <c r="Q51" s="60" t="s">
        <v>285</v>
      </c>
    </row>
    <row r="52" customFormat="false" ht="53.7" hidden="false" customHeight="false" outlineLevel="0" collapsed="false">
      <c r="A52" s="8" t="n">
        <v>48</v>
      </c>
      <c r="B52" s="8" t="s">
        <v>544</v>
      </c>
      <c r="C52" s="8" t="s">
        <v>917</v>
      </c>
      <c r="D52" s="8" t="s">
        <v>1071</v>
      </c>
      <c r="E52" s="8" t="s">
        <v>1072</v>
      </c>
      <c r="F52" s="8" t="s">
        <v>1073</v>
      </c>
      <c r="G52" s="67" t="n">
        <v>15.876</v>
      </c>
      <c r="H52" s="58" t="n">
        <v>219.99</v>
      </c>
      <c r="I52" s="43" t="n">
        <f aca="false">IF(G52="","",H52/G52)</f>
        <v>13.8567649281935</v>
      </c>
      <c r="J52" s="42" t="n">
        <v>7.85</v>
      </c>
      <c r="K52" s="8" t="s">
        <v>1074</v>
      </c>
      <c r="L52" s="42"/>
      <c r="M52" s="34" t="s">
        <v>1075</v>
      </c>
      <c r="N52" s="8"/>
      <c r="O52" s="8"/>
      <c r="P52" s="34" t="s">
        <v>1076</v>
      </c>
      <c r="Q52" s="60" t="s">
        <v>285</v>
      </c>
    </row>
    <row r="53" customFormat="false" ht="252.2" hidden="false" customHeight="false" outlineLevel="0" collapsed="false">
      <c r="A53" s="8" t="n">
        <v>49</v>
      </c>
      <c r="B53" s="8" t="s">
        <v>544</v>
      </c>
      <c r="C53" s="8" t="s">
        <v>907</v>
      </c>
      <c r="D53" s="8" t="s">
        <v>46</v>
      </c>
      <c r="E53" s="8" t="s">
        <v>1077</v>
      </c>
      <c r="F53" s="8" t="s">
        <v>530</v>
      </c>
      <c r="G53" s="67" t="n">
        <v>18.927</v>
      </c>
      <c r="H53" s="58" t="n">
        <v>268</v>
      </c>
      <c r="I53" s="43" t="n">
        <f aca="false">IF(G53="","",H53/G53)</f>
        <v>14.1596660854863</v>
      </c>
      <c r="J53" s="42" t="n">
        <v>10.92</v>
      </c>
      <c r="K53" s="8" t="s">
        <v>976</v>
      </c>
      <c r="L53" s="42"/>
      <c r="M53" s="34"/>
      <c r="N53" s="8"/>
      <c r="O53" s="8" t="s">
        <v>917</v>
      </c>
      <c r="P53" s="34" t="s">
        <v>1078</v>
      </c>
      <c r="Q53" s="60" t="s">
        <v>285</v>
      </c>
    </row>
    <row r="54" customFormat="false" ht="53.7" hidden="false" customHeight="false" outlineLevel="0" collapsed="false">
      <c r="A54" s="8" t="n">
        <v>50</v>
      </c>
      <c r="B54" s="8" t="s">
        <v>544</v>
      </c>
      <c r="C54" s="8" t="s">
        <v>917</v>
      </c>
      <c r="D54" s="8" t="s">
        <v>1071</v>
      </c>
      <c r="E54" s="8" t="s">
        <v>1079</v>
      </c>
      <c r="F54" s="8" t="s">
        <v>1073</v>
      </c>
      <c r="G54" s="67" t="n">
        <v>15.876</v>
      </c>
      <c r="H54" s="58" t="n">
        <v>224.99</v>
      </c>
      <c r="I54" s="43" t="n">
        <f aca="false">IF(G54="","",H54/G54)</f>
        <v>14.1717057193248</v>
      </c>
      <c r="J54" s="42" t="n">
        <v>11.02</v>
      </c>
      <c r="K54" s="8" t="s">
        <v>1080</v>
      </c>
      <c r="L54" s="42"/>
      <c r="M54" s="34" t="s">
        <v>1081</v>
      </c>
      <c r="N54" s="8"/>
      <c r="O54" s="8"/>
      <c r="P54" s="34" t="s">
        <v>1082</v>
      </c>
      <c r="Q54" s="60" t="s">
        <v>285</v>
      </c>
    </row>
    <row r="55" customFormat="false" ht="64.15" hidden="false" customHeight="false" outlineLevel="0" collapsed="false">
      <c r="A55" s="8" t="n">
        <v>51</v>
      </c>
      <c r="B55" s="8" t="s">
        <v>544</v>
      </c>
      <c r="C55" s="8" t="s">
        <v>917</v>
      </c>
      <c r="D55" s="8" t="s">
        <v>26</v>
      </c>
      <c r="E55" s="8" t="s">
        <v>1083</v>
      </c>
      <c r="F55" s="8" t="s">
        <v>957</v>
      </c>
      <c r="G55" s="67" t="n">
        <v>18.927</v>
      </c>
      <c r="H55" s="58" t="n">
        <v>272.44</v>
      </c>
      <c r="I55" s="43" t="n">
        <f aca="false">IF(G55="","",H55/G55)</f>
        <v>14.3942515982459</v>
      </c>
      <c r="J55" s="42" t="n">
        <v>9.87</v>
      </c>
      <c r="K55" s="8" t="s">
        <v>1045</v>
      </c>
      <c r="L55" s="42" t="n">
        <v>67.91</v>
      </c>
      <c r="M55" s="34" t="s">
        <v>1084</v>
      </c>
      <c r="N55" s="8"/>
      <c r="O55" s="8" t="s">
        <v>917</v>
      </c>
      <c r="P55" s="34" t="s">
        <v>1085</v>
      </c>
      <c r="Q55" s="60" t="s">
        <v>285</v>
      </c>
    </row>
    <row r="56" customFormat="false" ht="32.8" hidden="false" customHeight="false" outlineLevel="0" collapsed="false">
      <c r="A56" s="8" t="n">
        <v>52</v>
      </c>
      <c r="B56" s="8" t="s">
        <v>544</v>
      </c>
      <c r="C56" s="8" t="s">
        <v>907</v>
      </c>
      <c r="D56" s="8" t="s">
        <v>1086</v>
      </c>
      <c r="E56" s="8" t="s">
        <v>1087</v>
      </c>
      <c r="F56" s="8" t="s">
        <v>1088</v>
      </c>
      <c r="G56" s="67" t="n">
        <v>19.051</v>
      </c>
      <c r="H56" s="58" t="n">
        <v>279.12</v>
      </c>
      <c r="I56" s="43" t="n">
        <f aca="false">IF(G56="","",H56/G56)</f>
        <v>14.6511994121044</v>
      </c>
      <c r="J56" s="42" t="n">
        <v>14.65</v>
      </c>
      <c r="K56" s="8" t="s">
        <v>1088</v>
      </c>
      <c r="L56" s="42"/>
      <c r="M56" s="34" t="s">
        <v>1089</v>
      </c>
      <c r="N56" s="8"/>
      <c r="O56" s="8"/>
      <c r="P56" s="34" t="s">
        <v>1090</v>
      </c>
      <c r="Q56" s="60" t="s">
        <v>285</v>
      </c>
    </row>
    <row r="57" customFormat="false" ht="53.7" hidden="false" customHeight="false" outlineLevel="0" collapsed="false">
      <c r="A57" s="8" t="n">
        <v>53</v>
      </c>
      <c r="B57" s="8" t="s">
        <v>544</v>
      </c>
      <c r="C57" s="8" t="s">
        <v>917</v>
      </c>
      <c r="D57" s="8" t="s">
        <v>1047</v>
      </c>
      <c r="E57" s="8" t="s">
        <v>1091</v>
      </c>
      <c r="F57" s="8" t="s">
        <v>1092</v>
      </c>
      <c r="G57" s="67" t="n">
        <v>15.876</v>
      </c>
      <c r="H57" s="58" t="n">
        <v>236.22</v>
      </c>
      <c r="I57" s="43" t="n">
        <f aca="false">IF(G57="","",H57/G57)</f>
        <v>14.8790627362056</v>
      </c>
      <c r="J57" s="42" t="n">
        <v>14.88</v>
      </c>
      <c r="K57" s="8" t="s">
        <v>1092</v>
      </c>
      <c r="L57" s="42"/>
      <c r="M57" s="34"/>
      <c r="N57" s="8"/>
      <c r="O57" s="8"/>
      <c r="P57" s="34" t="s">
        <v>1093</v>
      </c>
      <c r="Q57" s="60" t="s">
        <v>285</v>
      </c>
    </row>
    <row r="58" customFormat="false" ht="64.15" hidden="false" customHeight="false" outlineLevel="0" collapsed="false">
      <c r="A58" s="8" t="n">
        <v>54</v>
      </c>
      <c r="B58" s="8" t="s">
        <v>544</v>
      </c>
      <c r="C58" s="8" t="s">
        <v>917</v>
      </c>
      <c r="D58" s="8" t="s">
        <v>1006</v>
      </c>
      <c r="E58" s="8" t="s">
        <v>1094</v>
      </c>
      <c r="F58" s="8" t="s">
        <v>1008</v>
      </c>
      <c r="G58" s="67" t="n">
        <v>18.144</v>
      </c>
      <c r="H58" s="58" t="n">
        <v>275.99</v>
      </c>
      <c r="I58" s="43" t="n">
        <f aca="false">IF(G58="","",H58/G58)</f>
        <v>15.2110890652557</v>
      </c>
      <c r="J58" s="42" t="n">
        <v>12.74</v>
      </c>
      <c r="K58" s="8" t="s">
        <v>1009</v>
      </c>
      <c r="L58" s="42"/>
      <c r="M58" s="34" t="s">
        <v>1095</v>
      </c>
      <c r="N58" s="8"/>
      <c r="O58" s="8"/>
      <c r="P58" s="34" t="s">
        <v>1096</v>
      </c>
      <c r="Q58" s="60" t="s">
        <v>285</v>
      </c>
    </row>
    <row r="59" customFormat="false" ht="53.7" hidden="false" customHeight="false" outlineLevel="0" collapsed="false">
      <c r="A59" s="8" t="n">
        <v>55</v>
      </c>
      <c r="B59" s="8" t="s">
        <v>544</v>
      </c>
      <c r="C59" s="8" t="s">
        <v>917</v>
      </c>
      <c r="D59" s="8" t="s">
        <v>1071</v>
      </c>
      <c r="E59" s="8" t="s">
        <v>1097</v>
      </c>
      <c r="F59" s="8" t="s">
        <v>1073</v>
      </c>
      <c r="G59" s="67" t="n">
        <v>15.876</v>
      </c>
      <c r="H59" s="58" t="n">
        <v>241.99</v>
      </c>
      <c r="I59" s="43" t="n">
        <f aca="false">IF(G59="","",H59/G59)</f>
        <v>15.2425044091711</v>
      </c>
      <c r="J59" s="42" t="n">
        <v>11.02</v>
      </c>
      <c r="K59" s="8" t="s">
        <v>1098</v>
      </c>
      <c r="L59" s="42"/>
      <c r="M59" s="34" t="s">
        <v>1075</v>
      </c>
      <c r="N59" s="8"/>
      <c r="O59" s="8"/>
      <c r="P59" s="34" t="s">
        <v>1099</v>
      </c>
      <c r="Q59" s="60" t="s">
        <v>285</v>
      </c>
    </row>
    <row r="60" customFormat="false" ht="64.15" hidden="false" customHeight="false" outlineLevel="0" collapsed="false">
      <c r="A60" s="8" t="n">
        <v>56</v>
      </c>
      <c r="B60" s="8" t="s">
        <v>544</v>
      </c>
      <c r="C60" s="8" t="s">
        <v>917</v>
      </c>
      <c r="D60" s="8" t="s">
        <v>1047</v>
      </c>
      <c r="E60" s="8" t="s">
        <v>1100</v>
      </c>
      <c r="F60" s="8" t="s">
        <v>1008</v>
      </c>
      <c r="G60" s="67" t="n">
        <v>18.144</v>
      </c>
      <c r="H60" s="58" t="n">
        <v>281.44</v>
      </c>
      <c r="I60" s="43" t="n">
        <f aca="false">IF(G60="","",H60/G60)</f>
        <v>15.5114638447972</v>
      </c>
      <c r="J60" s="42" t="n">
        <v>15.51</v>
      </c>
      <c r="K60" s="8" t="s">
        <v>1008</v>
      </c>
      <c r="L60" s="42"/>
      <c r="M60" s="34"/>
      <c r="N60" s="8"/>
      <c r="O60" s="8"/>
      <c r="P60" s="34" t="s">
        <v>1101</v>
      </c>
      <c r="Q60" s="60" t="s">
        <v>285</v>
      </c>
    </row>
    <row r="61" customFormat="false" ht="53.7" hidden="false" customHeight="false" outlineLevel="0" collapsed="false">
      <c r="A61" s="8" t="n">
        <v>57</v>
      </c>
      <c r="B61" s="8" t="s">
        <v>544</v>
      </c>
      <c r="C61" s="8" t="s">
        <v>917</v>
      </c>
      <c r="D61" s="8" t="s">
        <v>1071</v>
      </c>
      <c r="E61" s="8" t="s">
        <v>1102</v>
      </c>
      <c r="F61" s="8" t="s">
        <v>1073</v>
      </c>
      <c r="G61" s="67" t="n">
        <v>15.876</v>
      </c>
      <c r="H61" s="58" t="n">
        <v>248.99</v>
      </c>
      <c r="I61" s="43" t="n">
        <f aca="false">IF(G61="","",H61/G61)</f>
        <v>15.6834215167549</v>
      </c>
      <c r="J61" s="42" t="n">
        <v>8.4</v>
      </c>
      <c r="K61" s="8" t="s">
        <v>1074</v>
      </c>
      <c r="L61" s="42"/>
      <c r="M61" s="34" t="s">
        <v>1075</v>
      </c>
      <c r="N61" s="8"/>
      <c r="O61" s="8"/>
      <c r="P61" s="34" t="s">
        <v>1103</v>
      </c>
      <c r="Q61" s="60" t="s">
        <v>285</v>
      </c>
    </row>
    <row r="62" customFormat="false" ht="32.8" hidden="false" customHeight="false" outlineLevel="0" collapsed="false">
      <c r="A62" s="8" t="n">
        <v>58</v>
      </c>
      <c r="B62" s="8" t="s">
        <v>544</v>
      </c>
      <c r="C62" s="8" t="s">
        <v>907</v>
      </c>
      <c r="D62" s="8" t="s">
        <v>1104</v>
      </c>
      <c r="E62" s="8" t="s">
        <v>1105</v>
      </c>
      <c r="F62" s="8" t="s">
        <v>549</v>
      </c>
      <c r="G62" s="67" t="n">
        <v>15.14</v>
      </c>
      <c r="H62" s="58" t="n">
        <v>238.84</v>
      </c>
      <c r="I62" s="43" t="n">
        <f aca="false">IF(G62="","",H62/G62)</f>
        <v>15.775429326288</v>
      </c>
      <c r="J62" s="42" t="n">
        <v>15.78</v>
      </c>
      <c r="K62" s="8" t="s">
        <v>549</v>
      </c>
      <c r="L62" s="42" t="n">
        <v>68.25</v>
      </c>
      <c r="M62" s="34" t="s">
        <v>1106</v>
      </c>
      <c r="N62" s="8"/>
      <c r="O62" s="8"/>
      <c r="P62" s="34" t="s">
        <v>1107</v>
      </c>
      <c r="Q62" s="60" t="s">
        <v>285</v>
      </c>
    </row>
    <row r="63" customFormat="false" ht="74.6" hidden="false" customHeight="false" outlineLevel="0" collapsed="false">
      <c r="A63" s="8" t="n">
        <v>59</v>
      </c>
      <c r="B63" s="8" t="s">
        <v>544</v>
      </c>
      <c r="C63" s="8" t="s">
        <v>917</v>
      </c>
      <c r="D63" s="8" t="s">
        <v>37</v>
      </c>
      <c r="E63" s="8" t="s">
        <v>1108</v>
      </c>
      <c r="F63" s="8" t="s">
        <v>1058</v>
      </c>
      <c r="G63" s="67" t="n">
        <v>18.927</v>
      </c>
      <c r="H63" s="58" t="n">
        <v>299.99</v>
      </c>
      <c r="I63" s="43" t="n">
        <f aca="false">IF(G63="","",H63/G63)</f>
        <v>15.8498441380039</v>
      </c>
      <c r="J63" s="42" t="n">
        <v>12.16</v>
      </c>
      <c r="K63" s="8" t="s">
        <v>1059</v>
      </c>
      <c r="L63" s="42" t="n">
        <v>69.99</v>
      </c>
      <c r="M63" s="34" t="s">
        <v>1060</v>
      </c>
      <c r="N63" s="8"/>
      <c r="O63" s="8" t="s">
        <v>917</v>
      </c>
      <c r="P63" s="34" t="s">
        <v>1109</v>
      </c>
      <c r="Q63" s="60" t="s">
        <v>285</v>
      </c>
    </row>
    <row r="64" customFormat="false" ht="53.7" hidden="false" customHeight="false" outlineLevel="0" collapsed="false">
      <c r="A64" s="8" t="n">
        <v>60</v>
      </c>
      <c r="B64" s="8" t="s">
        <v>544</v>
      </c>
      <c r="C64" s="8" t="s">
        <v>917</v>
      </c>
      <c r="D64" s="8" t="s">
        <v>1006</v>
      </c>
      <c r="E64" s="8" t="s">
        <v>1050</v>
      </c>
      <c r="F64" s="8" t="s">
        <v>1008</v>
      </c>
      <c r="G64" s="67" t="n">
        <v>18.144</v>
      </c>
      <c r="H64" s="58" t="n">
        <v>289.28</v>
      </c>
      <c r="I64" s="43" t="n">
        <f aca="false">IF(G64="","",H64/G64)</f>
        <v>15.9435626102293</v>
      </c>
      <c r="J64" s="42" t="n">
        <v>14.61</v>
      </c>
      <c r="K64" s="8" t="s">
        <v>1009</v>
      </c>
      <c r="L64" s="42"/>
      <c r="M64" s="34" t="s">
        <v>1110</v>
      </c>
      <c r="N64" s="8"/>
      <c r="O64" s="8"/>
      <c r="P64" s="34" t="s">
        <v>1111</v>
      </c>
      <c r="Q64" s="60" t="s">
        <v>285</v>
      </c>
    </row>
    <row r="65" customFormat="false" ht="64.15" hidden="false" customHeight="false" outlineLevel="0" collapsed="false">
      <c r="A65" s="8" t="n">
        <v>61</v>
      </c>
      <c r="B65" s="8" t="s">
        <v>544</v>
      </c>
      <c r="C65" s="8" t="s">
        <v>917</v>
      </c>
      <c r="D65" s="8" t="s">
        <v>1006</v>
      </c>
      <c r="E65" s="8" t="s">
        <v>1112</v>
      </c>
      <c r="F65" s="8" t="s">
        <v>1008</v>
      </c>
      <c r="G65" s="67" t="n">
        <v>18.144</v>
      </c>
      <c r="H65" s="58" t="n">
        <v>289.89</v>
      </c>
      <c r="I65" s="43" t="n">
        <f aca="false">IF(G65="","",H65/G65)</f>
        <v>15.9771825396825</v>
      </c>
      <c r="J65" s="42" t="n">
        <v>13.99</v>
      </c>
      <c r="K65" s="8" t="s">
        <v>1009</v>
      </c>
      <c r="L65" s="42"/>
      <c r="M65" s="34" t="s">
        <v>1113</v>
      </c>
      <c r="N65" s="8"/>
      <c r="O65" s="8"/>
      <c r="P65" s="34" t="s">
        <v>1114</v>
      </c>
      <c r="Q65" s="60" t="s">
        <v>285</v>
      </c>
    </row>
    <row r="66" customFormat="false" ht="74.6" hidden="false" customHeight="false" outlineLevel="0" collapsed="false">
      <c r="A66" s="8" t="n">
        <v>62</v>
      </c>
      <c r="B66" s="8" t="s">
        <v>544</v>
      </c>
      <c r="C66" s="8" t="s">
        <v>917</v>
      </c>
      <c r="D66" s="8" t="s">
        <v>37</v>
      </c>
      <c r="E66" s="8" t="s">
        <v>1115</v>
      </c>
      <c r="F66" s="8" t="s">
        <v>1058</v>
      </c>
      <c r="G66" s="67" t="n">
        <v>18.927</v>
      </c>
      <c r="H66" s="58" t="n">
        <v>306.99</v>
      </c>
      <c r="I66" s="43" t="n">
        <f aca="false">IF(G66="","",H66/G66)</f>
        <v>16.2196861626248</v>
      </c>
      <c r="J66" s="42" t="n">
        <v>14.53</v>
      </c>
      <c r="K66" s="8" t="s">
        <v>1059</v>
      </c>
      <c r="L66" s="42" t="n">
        <v>70.99</v>
      </c>
      <c r="M66" s="34" t="s">
        <v>1060</v>
      </c>
      <c r="N66" s="8"/>
      <c r="O66" s="8" t="s">
        <v>917</v>
      </c>
      <c r="P66" s="34" t="s">
        <v>1116</v>
      </c>
      <c r="Q66" s="60" t="s">
        <v>285</v>
      </c>
    </row>
    <row r="67" customFormat="false" ht="64.15" hidden="false" customHeight="false" outlineLevel="0" collapsed="false">
      <c r="A67" s="8" t="n">
        <v>63</v>
      </c>
      <c r="B67" s="8" t="s">
        <v>544</v>
      </c>
      <c r="C67" s="8" t="s">
        <v>917</v>
      </c>
      <c r="D67" s="8" t="s">
        <v>26</v>
      </c>
      <c r="E67" s="8" t="s">
        <v>1117</v>
      </c>
      <c r="F67" s="8" t="s">
        <v>957</v>
      </c>
      <c r="G67" s="67" t="n">
        <v>18.927</v>
      </c>
      <c r="H67" s="58" t="n">
        <v>311.72</v>
      </c>
      <c r="I67" s="43" t="n">
        <f aca="false">IF(G67="","",H67/G67)</f>
        <v>16.4695937021187</v>
      </c>
      <c r="J67" s="42" t="n">
        <v>12.25</v>
      </c>
      <c r="K67" s="8" t="s">
        <v>1045</v>
      </c>
      <c r="L67" s="42" t="n">
        <v>74.7</v>
      </c>
      <c r="M67" s="34" t="s">
        <v>1118</v>
      </c>
      <c r="N67" s="8"/>
      <c r="O67" s="8" t="s">
        <v>917</v>
      </c>
      <c r="P67" s="34" t="s">
        <v>1119</v>
      </c>
      <c r="Q67" s="60" t="s">
        <v>285</v>
      </c>
    </row>
    <row r="68" customFormat="false" ht="32.8" hidden="false" customHeight="false" outlineLevel="0" collapsed="false">
      <c r="A68" s="8" t="n">
        <v>64</v>
      </c>
      <c r="B68" s="8" t="s">
        <v>544</v>
      </c>
      <c r="C68" s="8" t="s">
        <v>917</v>
      </c>
      <c r="D68" s="8" t="s">
        <v>1047</v>
      </c>
      <c r="E68" s="8" t="s">
        <v>1120</v>
      </c>
      <c r="F68" s="8" t="s">
        <v>1121</v>
      </c>
      <c r="G68" s="67" t="n">
        <v>18.144</v>
      </c>
      <c r="H68" s="58" t="n">
        <v>302.74</v>
      </c>
      <c r="I68" s="43" t="n">
        <f aca="false">IF(G68="","",H68/G68)</f>
        <v>16.685405643739</v>
      </c>
      <c r="J68" s="42" t="n">
        <v>16.69</v>
      </c>
      <c r="K68" s="8" t="s">
        <v>1121</v>
      </c>
      <c r="L68" s="42"/>
      <c r="M68" s="34"/>
      <c r="N68" s="8"/>
      <c r="O68" s="8"/>
      <c r="P68" s="34" t="s">
        <v>1122</v>
      </c>
      <c r="Q68" s="60" t="s">
        <v>285</v>
      </c>
    </row>
    <row r="69" customFormat="false" ht="53.7" hidden="false" customHeight="false" outlineLevel="0" collapsed="false">
      <c r="A69" s="8" t="n">
        <v>65</v>
      </c>
      <c r="B69" s="8" t="s">
        <v>544</v>
      </c>
      <c r="C69" s="8" t="s">
        <v>917</v>
      </c>
      <c r="D69" s="8" t="s">
        <v>1071</v>
      </c>
      <c r="E69" s="8" t="s">
        <v>1123</v>
      </c>
      <c r="F69" s="8" t="s">
        <v>1073</v>
      </c>
      <c r="G69" s="67" t="n">
        <v>15.876</v>
      </c>
      <c r="H69" s="58" t="n">
        <v>299.99</v>
      </c>
      <c r="I69" s="43" t="n">
        <f aca="false">IF(G69="","",H69/G69)</f>
        <v>18.8958175862938</v>
      </c>
      <c r="J69" s="42" t="n">
        <v>11.02</v>
      </c>
      <c r="K69" s="8" t="s">
        <v>1074</v>
      </c>
      <c r="L69" s="42"/>
      <c r="M69" s="34" t="s">
        <v>1075</v>
      </c>
      <c r="N69" s="8"/>
      <c r="O69" s="8"/>
      <c r="P69" s="34" t="s">
        <v>1124</v>
      </c>
      <c r="Q69" s="60" t="s">
        <v>285</v>
      </c>
    </row>
    <row r="70" customFormat="false" ht="43.25" hidden="false" customHeight="false" outlineLevel="0" collapsed="false">
      <c r="A70" s="8" t="n">
        <v>66</v>
      </c>
      <c r="B70" s="8" t="s">
        <v>544</v>
      </c>
      <c r="C70" s="8" t="s">
        <v>917</v>
      </c>
      <c r="D70" s="8" t="s">
        <v>1125</v>
      </c>
      <c r="E70" s="8" t="s">
        <v>1126</v>
      </c>
      <c r="F70" s="8" t="s">
        <v>530</v>
      </c>
      <c r="G70" s="67" t="n">
        <v>18.927</v>
      </c>
      <c r="H70" s="58" t="n">
        <v>378</v>
      </c>
      <c r="I70" s="43" t="n">
        <f aca="false">IF(G70="","",H70/G70)</f>
        <v>19.9714693295292</v>
      </c>
      <c r="J70" s="42" t="n">
        <v>19.97</v>
      </c>
      <c r="K70" s="8" t="s">
        <v>530</v>
      </c>
      <c r="L70" s="42" t="n">
        <v>84</v>
      </c>
      <c r="M70" s="34"/>
      <c r="N70" s="8"/>
      <c r="O70" s="8" t="s">
        <v>917</v>
      </c>
      <c r="P70" s="34" t="s">
        <v>1127</v>
      </c>
      <c r="Q70" s="60" t="s">
        <v>285</v>
      </c>
    </row>
    <row r="71" customFormat="false" ht="74.6" hidden="false" customHeight="false" outlineLevel="0" collapsed="false">
      <c r="A71" s="8" t="n">
        <v>67</v>
      </c>
      <c r="B71" s="8" t="s">
        <v>544</v>
      </c>
      <c r="C71" s="8" t="s">
        <v>917</v>
      </c>
      <c r="D71" s="8" t="s">
        <v>1047</v>
      </c>
      <c r="E71" s="8" t="s">
        <v>1128</v>
      </c>
      <c r="F71" s="8" t="s">
        <v>1008</v>
      </c>
      <c r="G71" s="67" t="n">
        <v>18.144</v>
      </c>
      <c r="H71" s="58" t="n">
        <v>365.69</v>
      </c>
      <c r="I71" s="43" t="n">
        <f aca="false">IF(G71="","",H71/G71)</f>
        <v>20.1548721340388</v>
      </c>
      <c r="J71" s="42" t="n">
        <v>20.15</v>
      </c>
      <c r="K71" s="8" t="s">
        <v>1008</v>
      </c>
      <c r="L71" s="42"/>
      <c r="M71" s="34"/>
      <c r="N71" s="8"/>
      <c r="O71" s="8"/>
      <c r="P71" s="34" t="s">
        <v>1129</v>
      </c>
      <c r="Q71" s="60" t="s">
        <v>285</v>
      </c>
    </row>
    <row r="72" customFormat="false" ht="43.25" hidden="false" customHeight="false" outlineLevel="0" collapsed="false">
      <c r="A72" s="8" t="n">
        <v>68</v>
      </c>
      <c r="B72" s="8" t="s">
        <v>544</v>
      </c>
      <c r="C72" s="8" t="s">
        <v>907</v>
      </c>
      <c r="D72" s="8" t="s">
        <v>1086</v>
      </c>
      <c r="E72" s="8" t="s">
        <v>1130</v>
      </c>
      <c r="F72" s="8" t="s">
        <v>1131</v>
      </c>
      <c r="G72" s="67" t="n">
        <v>3.785</v>
      </c>
      <c r="H72" s="58" t="n">
        <v>78.52</v>
      </c>
      <c r="I72" s="43" t="n">
        <f aca="false">IF(G72="","",H72/G72)</f>
        <v>20.7450462351387</v>
      </c>
      <c r="J72" s="42" t="n">
        <v>20.75</v>
      </c>
      <c r="K72" s="8" t="s">
        <v>1131</v>
      </c>
      <c r="L72" s="42" t="n">
        <v>78.52</v>
      </c>
      <c r="M72" s="34" t="s">
        <v>1132</v>
      </c>
      <c r="N72" s="8"/>
      <c r="O72" s="8"/>
      <c r="P72" s="34" t="s">
        <v>1133</v>
      </c>
      <c r="Q72" s="60" t="s">
        <v>285</v>
      </c>
    </row>
    <row r="73" customFormat="false" ht="43.25" hidden="false" customHeight="false" outlineLevel="0" collapsed="false">
      <c r="A73" s="8" t="n">
        <v>69</v>
      </c>
      <c r="B73" s="8" t="s">
        <v>544</v>
      </c>
      <c r="C73" s="8" t="s">
        <v>917</v>
      </c>
      <c r="D73" s="8" t="s">
        <v>1134</v>
      </c>
      <c r="E73" s="8" t="s">
        <v>1135</v>
      </c>
      <c r="F73" s="8" t="s">
        <v>929</v>
      </c>
      <c r="G73" s="67" t="n">
        <v>3.785</v>
      </c>
      <c r="H73" s="58" t="n">
        <v>83</v>
      </c>
      <c r="I73" s="43" t="n">
        <f aca="false">IF(G73="","",H73/G73)</f>
        <v>21.9286657859974</v>
      </c>
      <c r="J73" s="42" t="n">
        <v>21.93</v>
      </c>
      <c r="K73" s="8" t="s">
        <v>929</v>
      </c>
      <c r="L73" s="42" t="n">
        <v>83</v>
      </c>
      <c r="M73" s="34" t="s">
        <v>1136</v>
      </c>
      <c r="N73" s="8"/>
      <c r="O73" s="8"/>
      <c r="P73" s="34" t="s">
        <v>1137</v>
      </c>
      <c r="Q73" s="60" t="s">
        <v>285</v>
      </c>
    </row>
    <row r="74" customFormat="false" ht="53.7" hidden="false" customHeight="false" outlineLevel="0" collapsed="false">
      <c r="A74" s="8" t="n">
        <v>70</v>
      </c>
      <c r="B74" s="8" t="s">
        <v>544</v>
      </c>
      <c r="C74" s="8" t="s">
        <v>917</v>
      </c>
      <c r="D74" s="8" t="s">
        <v>1138</v>
      </c>
      <c r="E74" s="8" t="s">
        <v>1139</v>
      </c>
      <c r="F74" s="8" t="s">
        <v>1140</v>
      </c>
      <c r="G74" s="67" t="n">
        <v>18.925</v>
      </c>
      <c r="H74" s="58" t="n">
        <v>432.8</v>
      </c>
      <c r="I74" s="43" t="n">
        <f aca="false">IF(G74="","",H74/G74)</f>
        <v>22.8692206076618</v>
      </c>
      <c r="J74" s="42" t="n">
        <v>22.87</v>
      </c>
      <c r="K74" s="8" t="s">
        <v>1140</v>
      </c>
      <c r="L74" s="42"/>
      <c r="M74" s="34" t="s">
        <v>1141</v>
      </c>
      <c r="N74" s="8"/>
      <c r="O74" s="8"/>
      <c r="P74" s="34" t="s">
        <v>1142</v>
      </c>
      <c r="Q74" s="60" t="s">
        <v>285</v>
      </c>
    </row>
    <row r="75" customFormat="false" ht="32.8" hidden="false" customHeight="false" outlineLevel="0" collapsed="false">
      <c r="A75" s="8" t="n">
        <v>71</v>
      </c>
      <c r="B75" s="8" t="s">
        <v>544</v>
      </c>
      <c r="C75" s="8" t="s">
        <v>917</v>
      </c>
      <c r="D75" s="8" t="s">
        <v>1143</v>
      </c>
      <c r="E75" s="8" t="s">
        <v>1144</v>
      </c>
      <c r="F75" s="8" t="s">
        <v>1145</v>
      </c>
      <c r="G75" s="67" t="n">
        <v>16.33</v>
      </c>
      <c r="H75" s="58" t="n">
        <v>374.65</v>
      </c>
      <c r="I75" s="43" t="n">
        <f aca="false">IF(G75="","",H75/G75)</f>
        <v>22.9424372320882</v>
      </c>
      <c r="J75" s="42" t="n">
        <v>22.94</v>
      </c>
      <c r="K75" s="8" t="s">
        <v>1145</v>
      </c>
      <c r="L75" s="42"/>
      <c r="M75" s="34" t="s">
        <v>1146</v>
      </c>
      <c r="N75" s="8"/>
      <c r="O75" s="8"/>
      <c r="P75" s="34" t="s">
        <v>1147</v>
      </c>
      <c r="Q75" s="60" t="s">
        <v>285</v>
      </c>
    </row>
    <row r="76" customFormat="false" ht="32.8" hidden="false" customHeight="false" outlineLevel="0" collapsed="false">
      <c r="A76" s="8" t="n">
        <v>72</v>
      </c>
      <c r="B76" s="8" t="s">
        <v>544</v>
      </c>
      <c r="C76" s="8" t="s">
        <v>917</v>
      </c>
      <c r="D76" s="8" t="s">
        <v>1143</v>
      </c>
      <c r="E76" s="8" t="s">
        <v>1148</v>
      </c>
      <c r="F76" s="8" t="s">
        <v>1145</v>
      </c>
      <c r="G76" s="67" t="n">
        <v>16.33</v>
      </c>
      <c r="H76" s="58" t="n">
        <v>375</v>
      </c>
      <c r="I76" s="43" t="n">
        <f aca="false">IF(G76="","",H76/G76)</f>
        <v>22.9638701775873</v>
      </c>
      <c r="J76" s="42" t="n">
        <v>22.96</v>
      </c>
      <c r="K76" s="8" t="s">
        <v>1145</v>
      </c>
      <c r="L76" s="42"/>
      <c r="M76" s="34" t="s">
        <v>1146</v>
      </c>
      <c r="N76" s="8"/>
      <c r="O76" s="8"/>
      <c r="P76" s="34" t="s">
        <v>1149</v>
      </c>
      <c r="Q76" s="60" t="s">
        <v>285</v>
      </c>
    </row>
    <row r="77" customFormat="false" ht="32.8" hidden="false" customHeight="false" outlineLevel="0" collapsed="false">
      <c r="A77" s="8" t="n">
        <v>73</v>
      </c>
      <c r="B77" s="8" t="s">
        <v>544</v>
      </c>
      <c r="C77" s="8" t="s">
        <v>917</v>
      </c>
      <c r="D77" s="8" t="s">
        <v>1143</v>
      </c>
      <c r="E77" s="8" t="s">
        <v>1150</v>
      </c>
      <c r="F77" s="8" t="s">
        <v>1151</v>
      </c>
      <c r="G77" s="67" t="n">
        <v>16.33</v>
      </c>
      <c r="H77" s="58" t="n">
        <v>375</v>
      </c>
      <c r="I77" s="43" t="n">
        <f aca="false">IF(G77="","",H77/G77)</f>
        <v>22.9638701775873</v>
      </c>
      <c r="J77" s="42" t="n">
        <v>22.96</v>
      </c>
      <c r="K77" s="8" t="s">
        <v>1151</v>
      </c>
      <c r="L77" s="42"/>
      <c r="M77" s="34" t="s">
        <v>1146</v>
      </c>
      <c r="N77" s="8"/>
      <c r="O77" s="8"/>
      <c r="P77" s="34" t="s">
        <v>1152</v>
      </c>
      <c r="Q77" s="60" t="s">
        <v>285</v>
      </c>
    </row>
    <row r="78" customFormat="false" ht="32.8" hidden="false" customHeight="false" outlineLevel="0" collapsed="false">
      <c r="A78" s="8" t="n">
        <v>74</v>
      </c>
      <c r="B78" s="8" t="s">
        <v>544</v>
      </c>
      <c r="C78" s="8" t="s">
        <v>917</v>
      </c>
      <c r="D78" s="8" t="s">
        <v>1143</v>
      </c>
      <c r="E78" s="8" t="s">
        <v>1153</v>
      </c>
      <c r="F78" s="8" t="s">
        <v>1145</v>
      </c>
      <c r="G78" s="67" t="n">
        <v>16.33</v>
      </c>
      <c r="H78" s="58" t="n">
        <v>375</v>
      </c>
      <c r="I78" s="43" t="n">
        <f aca="false">IF(G78="","",H78/G78)</f>
        <v>22.9638701775873</v>
      </c>
      <c r="J78" s="42" t="n">
        <v>22.96</v>
      </c>
      <c r="K78" s="8" t="s">
        <v>1145</v>
      </c>
      <c r="L78" s="42"/>
      <c r="M78" s="34" t="s">
        <v>1146</v>
      </c>
      <c r="N78" s="8"/>
      <c r="O78" s="8"/>
      <c r="P78" s="34" t="s">
        <v>1154</v>
      </c>
      <c r="Q78" s="60" t="s">
        <v>285</v>
      </c>
    </row>
    <row r="79" customFormat="false" ht="32.8" hidden="false" customHeight="false" outlineLevel="0" collapsed="false">
      <c r="A79" s="8" t="n">
        <v>75</v>
      </c>
      <c r="B79" s="8" t="s">
        <v>544</v>
      </c>
      <c r="C79" s="8" t="s">
        <v>917</v>
      </c>
      <c r="D79" s="8" t="s">
        <v>1143</v>
      </c>
      <c r="E79" s="8" t="s">
        <v>1155</v>
      </c>
      <c r="F79" s="8" t="s">
        <v>1145</v>
      </c>
      <c r="G79" s="67" t="n">
        <v>16.33</v>
      </c>
      <c r="H79" s="58" t="n">
        <v>375</v>
      </c>
      <c r="I79" s="43" t="n">
        <f aca="false">IF(G79="","",H79/G79)</f>
        <v>22.9638701775873</v>
      </c>
      <c r="J79" s="42" t="n">
        <v>22.96</v>
      </c>
      <c r="K79" s="8" t="s">
        <v>1145</v>
      </c>
      <c r="L79" s="42"/>
      <c r="M79" s="34" t="s">
        <v>1146</v>
      </c>
      <c r="N79" s="8"/>
      <c r="O79" s="8"/>
      <c r="P79" s="34" t="s">
        <v>1156</v>
      </c>
      <c r="Q79" s="60" t="s">
        <v>285</v>
      </c>
    </row>
    <row r="80" customFormat="false" ht="32.8" hidden="false" customHeight="false" outlineLevel="0" collapsed="false">
      <c r="A80" s="8" t="n">
        <v>76</v>
      </c>
      <c r="B80" s="8" t="s">
        <v>544</v>
      </c>
      <c r="C80" s="8" t="s">
        <v>917</v>
      </c>
      <c r="D80" s="8" t="s">
        <v>1143</v>
      </c>
      <c r="E80" s="8" t="s">
        <v>1157</v>
      </c>
      <c r="F80" s="8" t="s">
        <v>1145</v>
      </c>
      <c r="G80" s="67" t="n">
        <v>16.33</v>
      </c>
      <c r="H80" s="58" t="n">
        <v>375</v>
      </c>
      <c r="I80" s="43" t="n">
        <f aca="false">IF(G80="","",H80/G80)</f>
        <v>22.9638701775873</v>
      </c>
      <c r="J80" s="42" t="n">
        <v>22.96</v>
      </c>
      <c r="K80" s="8" t="s">
        <v>1145</v>
      </c>
      <c r="L80" s="42"/>
      <c r="M80" s="34" t="s">
        <v>1146</v>
      </c>
      <c r="N80" s="8"/>
      <c r="O80" s="8"/>
      <c r="P80" s="34" t="s">
        <v>1158</v>
      </c>
      <c r="Q80" s="60" t="s">
        <v>285</v>
      </c>
    </row>
    <row r="81" customFormat="false" ht="32.8" hidden="false" customHeight="false" outlineLevel="0" collapsed="false">
      <c r="A81" s="8" t="n">
        <v>77</v>
      </c>
      <c r="B81" s="8" t="s">
        <v>544</v>
      </c>
      <c r="C81" s="8" t="s">
        <v>917</v>
      </c>
      <c r="D81" s="8" t="s">
        <v>1143</v>
      </c>
      <c r="E81" s="8" t="s">
        <v>1159</v>
      </c>
      <c r="F81" s="8" t="s">
        <v>1145</v>
      </c>
      <c r="G81" s="67" t="n">
        <v>16.33</v>
      </c>
      <c r="H81" s="58" t="n">
        <v>375</v>
      </c>
      <c r="I81" s="43" t="n">
        <f aca="false">IF(G81="","",H81/G81)</f>
        <v>22.9638701775873</v>
      </c>
      <c r="J81" s="42" t="n">
        <v>22.96</v>
      </c>
      <c r="K81" s="8" t="s">
        <v>1145</v>
      </c>
      <c r="L81" s="42"/>
      <c r="M81" s="34" t="s">
        <v>1146</v>
      </c>
      <c r="N81" s="8"/>
      <c r="O81" s="8"/>
      <c r="P81" s="34" t="s">
        <v>1160</v>
      </c>
      <c r="Q81" s="60" t="s">
        <v>285</v>
      </c>
    </row>
    <row r="82" customFormat="false" ht="32.8" hidden="false" customHeight="false" outlineLevel="0" collapsed="false">
      <c r="A82" s="8" t="n">
        <v>78</v>
      </c>
      <c r="B82" s="8" t="s">
        <v>544</v>
      </c>
      <c r="C82" s="8" t="s">
        <v>917</v>
      </c>
      <c r="D82" s="8" t="s">
        <v>1143</v>
      </c>
      <c r="E82" s="8" t="s">
        <v>1161</v>
      </c>
      <c r="F82" s="8" t="s">
        <v>1162</v>
      </c>
      <c r="G82" s="67" t="n">
        <v>16.33</v>
      </c>
      <c r="H82" s="58" t="n">
        <v>375</v>
      </c>
      <c r="I82" s="43" t="n">
        <f aca="false">IF(G82="","",H82/G82)</f>
        <v>22.9638701775873</v>
      </c>
      <c r="J82" s="42" t="n">
        <v>22.96</v>
      </c>
      <c r="K82" s="8" t="s">
        <v>1162</v>
      </c>
      <c r="L82" s="42"/>
      <c r="M82" s="34" t="s">
        <v>1146</v>
      </c>
      <c r="N82" s="8"/>
      <c r="O82" s="8"/>
      <c r="P82" s="34" t="s">
        <v>1163</v>
      </c>
      <c r="Q82" s="60" t="s">
        <v>285</v>
      </c>
    </row>
    <row r="83" customFormat="false" ht="32.8" hidden="false" customHeight="false" outlineLevel="0" collapsed="false">
      <c r="A83" s="8" t="n">
        <v>79</v>
      </c>
      <c r="B83" s="8" t="s">
        <v>544</v>
      </c>
      <c r="C83" s="8" t="s">
        <v>917</v>
      </c>
      <c r="D83" s="8" t="s">
        <v>1143</v>
      </c>
      <c r="E83" s="8" t="s">
        <v>1164</v>
      </c>
      <c r="F83" s="8" t="s">
        <v>1162</v>
      </c>
      <c r="G83" s="67" t="n">
        <v>16.33</v>
      </c>
      <c r="H83" s="58" t="n">
        <v>375</v>
      </c>
      <c r="I83" s="43" t="n">
        <f aca="false">IF(G83="","",H83/G83)</f>
        <v>22.9638701775873</v>
      </c>
      <c r="J83" s="42" t="n">
        <v>22.96</v>
      </c>
      <c r="K83" s="8" t="s">
        <v>1162</v>
      </c>
      <c r="L83" s="42"/>
      <c r="M83" s="34" t="s">
        <v>1165</v>
      </c>
      <c r="N83" s="8"/>
      <c r="O83" s="8"/>
      <c r="P83" s="34" t="s">
        <v>1166</v>
      </c>
      <c r="Q83" s="60" t="s">
        <v>285</v>
      </c>
    </row>
    <row r="84" customFormat="false" ht="32.8" hidden="false" customHeight="false" outlineLevel="0" collapsed="false">
      <c r="A84" s="8" t="n">
        <v>80</v>
      </c>
      <c r="B84" s="8" t="s">
        <v>544</v>
      </c>
      <c r="C84" s="8" t="s">
        <v>917</v>
      </c>
      <c r="D84" s="8" t="s">
        <v>1143</v>
      </c>
      <c r="E84" s="8" t="s">
        <v>1167</v>
      </c>
      <c r="F84" s="8" t="s">
        <v>1162</v>
      </c>
      <c r="G84" s="67" t="n">
        <v>16.33</v>
      </c>
      <c r="H84" s="58" t="n">
        <v>375</v>
      </c>
      <c r="I84" s="43" t="n">
        <f aca="false">IF(G84="","",H84/G84)</f>
        <v>22.9638701775873</v>
      </c>
      <c r="J84" s="42" t="n">
        <v>22.96</v>
      </c>
      <c r="K84" s="8" t="s">
        <v>1162</v>
      </c>
      <c r="L84" s="42"/>
      <c r="M84" s="34" t="s">
        <v>1146</v>
      </c>
      <c r="N84" s="8"/>
      <c r="O84" s="8"/>
      <c r="P84" s="34" t="s">
        <v>1168</v>
      </c>
      <c r="Q84" s="60" t="s">
        <v>285</v>
      </c>
    </row>
    <row r="85" customFormat="false" ht="32.8" hidden="false" customHeight="false" outlineLevel="0" collapsed="false">
      <c r="A85" s="8" t="n">
        <v>81</v>
      </c>
      <c r="B85" s="8" t="s">
        <v>544</v>
      </c>
      <c r="C85" s="8" t="s">
        <v>917</v>
      </c>
      <c r="D85" s="8" t="s">
        <v>1143</v>
      </c>
      <c r="E85" s="8" t="s">
        <v>1169</v>
      </c>
      <c r="F85" s="8" t="s">
        <v>1162</v>
      </c>
      <c r="G85" s="67" t="n">
        <v>16.33</v>
      </c>
      <c r="H85" s="58" t="n">
        <v>375</v>
      </c>
      <c r="I85" s="43" t="n">
        <f aca="false">IF(G85="","",H85/G85)</f>
        <v>22.9638701775873</v>
      </c>
      <c r="J85" s="42" t="n">
        <v>22.96</v>
      </c>
      <c r="K85" s="8" t="s">
        <v>1162</v>
      </c>
      <c r="L85" s="42"/>
      <c r="M85" s="34" t="s">
        <v>1146</v>
      </c>
      <c r="N85" s="8"/>
      <c r="O85" s="8"/>
      <c r="P85" s="34" t="s">
        <v>1170</v>
      </c>
      <c r="Q85" s="60" t="s">
        <v>285</v>
      </c>
    </row>
    <row r="86" customFormat="false" ht="32.8" hidden="false" customHeight="false" outlineLevel="0" collapsed="false">
      <c r="A86" s="8" t="n">
        <v>82</v>
      </c>
      <c r="B86" s="8" t="s">
        <v>544</v>
      </c>
      <c r="C86" s="8" t="s">
        <v>917</v>
      </c>
      <c r="D86" s="8" t="s">
        <v>1143</v>
      </c>
      <c r="E86" s="8" t="s">
        <v>1171</v>
      </c>
      <c r="F86" s="8" t="s">
        <v>1162</v>
      </c>
      <c r="G86" s="67" t="n">
        <v>16.33</v>
      </c>
      <c r="H86" s="58" t="n">
        <v>375</v>
      </c>
      <c r="I86" s="43" t="n">
        <f aca="false">IF(G86="","",H86/G86)</f>
        <v>22.9638701775873</v>
      </c>
      <c r="J86" s="42" t="n">
        <v>22.96</v>
      </c>
      <c r="K86" s="8" t="s">
        <v>1162</v>
      </c>
      <c r="L86" s="42"/>
      <c r="M86" s="34" t="s">
        <v>1146</v>
      </c>
      <c r="N86" s="8"/>
      <c r="O86" s="8"/>
      <c r="P86" s="34" t="s">
        <v>1172</v>
      </c>
      <c r="Q86" s="60" t="s">
        <v>285</v>
      </c>
    </row>
    <row r="87" customFormat="false" ht="32.8" hidden="false" customHeight="false" outlineLevel="0" collapsed="false">
      <c r="A87" s="8" t="n">
        <v>83</v>
      </c>
      <c r="B87" s="8" t="s">
        <v>544</v>
      </c>
      <c r="C87" s="8" t="s">
        <v>917</v>
      </c>
      <c r="D87" s="8" t="s">
        <v>1143</v>
      </c>
      <c r="E87" s="8" t="s">
        <v>1173</v>
      </c>
      <c r="F87" s="8" t="s">
        <v>1162</v>
      </c>
      <c r="G87" s="67" t="n">
        <v>16.33</v>
      </c>
      <c r="H87" s="58" t="n">
        <v>375</v>
      </c>
      <c r="I87" s="43" t="n">
        <f aca="false">IF(G87="","",H87/G87)</f>
        <v>22.9638701775873</v>
      </c>
      <c r="J87" s="42" t="n">
        <v>22.96</v>
      </c>
      <c r="K87" s="8" t="s">
        <v>1162</v>
      </c>
      <c r="L87" s="42"/>
      <c r="M87" s="34" t="s">
        <v>1146</v>
      </c>
      <c r="N87" s="8"/>
      <c r="O87" s="8"/>
      <c r="P87" s="34" t="s">
        <v>1174</v>
      </c>
      <c r="Q87" s="60" t="s">
        <v>285</v>
      </c>
    </row>
    <row r="88" customFormat="false" ht="43.25" hidden="false" customHeight="false" outlineLevel="0" collapsed="false">
      <c r="A88" s="8" t="n">
        <v>84</v>
      </c>
      <c r="B88" s="8" t="s">
        <v>544</v>
      </c>
      <c r="C88" s="8" t="s">
        <v>907</v>
      </c>
      <c r="D88" s="8" t="s">
        <v>1175</v>
      </c>
      <c r="E88" s="8" t="s">
        <v>1176</v>
      </c>
      <c r="F88" s="8" t="s">
        <v>1177</v>
      </c>
      <c r="G88" s="67" t="n">
        <v>16.33</v>
      </c>
      <c r="H88" s="58" t="n">
        <v>380</v>
      </c>
      <c r="I88" s="43" t="n">
        <f aca="false">IF(G88="","",H88/G88)</f>
        <v>23.2700551132884</v>
      </c>
      <c r="J88" s="42" t="n">
        <v>23.27</v>
      </c>
      <c r="K88" s="8" t="s">
        <v>1177</v>
      </c>
      <c r="L88" s="42"/>
      <c r="M88" s="34" t="s">
        <v>1178</v>
      </c>
      <c r="N88" s="8"/>
      <c r="O88" s="8"/>
      <c r="P88" s="34" t="s">
        <v>1179</v>
      </c>
      <c r="Q88" s="60" t="s">
        <v>285</v>
      </c>
    </row>
    <row r="89" customFormat="false" ht="74.6" hidden="false" customHeight="false" outlineLevel="0" collapsed="false">
      <c r="A89" s="8" t="n">
        <v>85</v>
      </c>
      <c r="B89" s="8" t="s">
        <v>544</v>
      </c>
      <c r="C89" s="8" t="s">
        <v>917</v>
      </c>
      <c r="D89" s="8" t="s">
        <v>1138</v>
      </c>
      <c r="E89" s="8" t="s">
        <v>1180</v>
      </c>
      <c r="F89" s="8" t="s">
        <v>1181</v>
      </c>
      <c r="G89" s="67" t="n">
        <v>18</v>
      </c>
      <c r="H89" s="58" t="n">
        <v>425</v>
      </c>
      <c r="I89" s="43" t="n">
        <f aca="false">IF(G89="","",H89/G89)</f>
        <v>23.6111111111111</v>
      </c>
      <c r="J89" s="42" t="n">
        <v>23.61</v>
      </c>
      <c r="K89" s="8" t="s">
        <v>1181</v>
      </c>
      <c r="L89" s="42" t="n">
        <v>119</v>
      </c>
      <c r="M89" s="34" t="s">
        <v>1182</v>
      </c>
      <c r="N89" s="8"/>
      <c r="O89" s="8"/>
      <c r="P89" s="34" t="s">
        <v>1183</v>
      </c>
      <c r="Q89" s="60" t="s">
        <v>285</v>
      </c>
    </row>
    <row r="90" customFormat="false" ht="43.25" hidden="false" customHeight="false" outlineLevel="0" collapsed="false">
      <c r="A90" s="8" t="n">
        <v>86</v>
      </c>
      <c r="B90" s="8" t="s">
        <v>544</v>
      </c>
      <c r="C90" s="8" t="s">
        <v>917</v>
      </c>
      <c r="D90" s="8" t="s">
        <v>1047</v>
      </c>
      <c r="E90" s="8" t="s">
        <v>1184</v>
      </c>
      <c r="F90" s="8" t="s">
        <v>1008</v>
      </c>
      <c r="G90" s="67" t="n">
        <v>18.144</v>
      </c>
      <c r="H90" s="58" t="n">
        <v>469.88</v>
      </c>
      <c r="I90" s="43" t="n">
        <f aca="false">IF(G90="","",H90/G90)</f>
        <v>25.897266313933</v>
      </c>
      <c r="J90" s="42" t="n">
        <v>25.9</v>
      </c>
      <c r="K90" s="8" t="s">
        <v>1008</v>
      </c>
      <c r="L90" s="42"/>
      <c r="M90" s="34"/>
      <c r="N90" s="8"/>
      <c r="O90" s="8"/>
      <c r="P90" s="34" t="s">
        <v>1185</v>
      </c>
      <c r="Q90" s="60" t="s">
        <v>285</v>
      </c>
    </row>
    <row r="91" customFormat="false" ht="32.8" hidden="false" customHeight="false" outlineLevel="0" collapsed="false">
      <c r="A91" s="8" t="n">
        <v>87</v>
      </c>
      <c r="B91" s="8" t="s">
        <v>544</v>
      </c>
      <c r="C91" s="8" t="s">
        <v>917</v>
      </c>
      <c r="D91" s="8" t="s">
        <v>1143</v>
      </c>
      <c r="E91" s="8" t="s">
        <v>1186</v>
      </c>
      <c r="F91" s="8" t="s">
        <v>1145</v>
      </c>
      <c r="G91" s="67" t="n">
        <v>16.33</v>
      </c>
      <c r="H91" s="58" t="n">
        <v>432.8</v>
      </c>
      <c r="I91" s="43" t="n">
        <f aca="false">IF(G91="","",H91/G91)</f>
        <v>26.5033680342927</v>
      </c>
      <c r="J91" s="42" t="n">
        <v>26.5</v>
      </c>
      <c r="K91" s="8" t="s">
        <v>1145</v>
      </c>
      <c r="L91" s="42"/>
      <c r="M91" s="34" t="s">
        <v>1146</v>
      </c>
      <c r="N91" s="8"/>
      <c r="O91" s="8"/>
      <c r="P91" s="34" t="s">
        <v>1187</v>
      </c>
      <c r="Q91" s="60" t="s">
        <v>285</v>
      </c>
    </row>
    <row r="92" customFormat="false" ht="32.8" hidden="false" customHeight="false" outlineLevel="0" collapsed="false">
      <c r="A92" s="8" t="n">
        <v>88</v>
      </c>
      <c r="B92" s="8" t="s">
        <v>544</v>
      </c>
      <c r="C92" s="8" t="s">
        <v>907</v>
      </c>
      <c r="D92" s="8" t="s">
        <v>1086</v>
      </c>
      <c r="E92" s="8" t="s">
        <v>1188</v>
      </c>
      <c r="F92" s="8" t="s">
        <v>1131</v>
      </c>
      <c r="G92" s="67" t="n">
        <v>3.785</v>
      </c>
      <c r="H92" s="58" t="n">
        <v>103.52</v>
      </c>
      <c r="I92" s="43" t="n">
        <f aca="false">IF(G92="","",H92/G92)</f>
        <v>27.3500660501981</v>
      </c>
      <c r="J92" s="42" t="n">
        <v>27.35</v>
      </c>
      <c r="K92" s="8" t="s">
        <v>1131</v>
      </c>
      <c r="L92" s="42" t="n">
        <v>103.52</v>
      </c>
      <c r="M92" s="34" t="s">
        <v>1189</v>
      </c>
      <c r="N92" s="8"/>
      <c r="O92" s="8"/>
      <c r="P92" s="34" t="s">
        <v>1190</v>
      </c>
      <c r="Q92" s="60" t="s">
        <v>285</v>
      </c>
    </row>
    <row r="93" customFormat="false" ht="32.8" hidden="false" customHeight="false" outlineLevel="0" collapsed="false">
      <c r="A93" s="8" t="n">
        <v>89</v>
      </c>
      <c r="B93" s="8" t="s">
        <v>544</v>
      </c>
      <c r="C93" s="8" t="s">
        <v>907</v>
      </c>
      <c r="D93" s="8" t="s">
        <v>1086</v>
      </c>
      <c r="E93" s="8" t="s">
        <v>1191</v>
      </c>
      <c r="F93" s="8" t="s">
        <v>1131</v>
      </c>
      <c r="G93" s="67" t="n">
        <v>3.785</v>
      </c>
      <c r="H93" s="58" t="n">
        <v>103.52</v>
      </c>
      <c r="I93" s="43" t="n">
        <f aca="false">IF(G93="","",H93/G93)</f>
        <v>27.3500660501981</v>
      </c>
      <c r="J93" s="42" t="n">
        <v>27.35</v>
      </c>
      <c r="K93" s="8" t="s">
        <v>1131</v>
      </c>
      <c r="L93" s="42" t="n">
        <v>103.52</v>
      </c>
      <c r="M93" s="34" t="s">
        <v>1189</v>
      </c>
      <c r="N93" s="8"/>
      <c r="O93" s="8"/>
      <c r="P93" s="34" t="s">
        <v>1192</v>
      </c>
      <c r="Q93" s="60" t="s">
        <v>285</v>
      </c>
    </row>
    <row r="94" customFormat="false" ht="74.6" hidden="false" customHeight="false" outlineLevel="0" collapsed="false">
      <c r="A94" s="8" t="n">
        <v>90</v>
      </c>
      <c r="B94" s="8" t="s">
        <v>544</v>
      </c>
      <c r="C94" s="8" t="s">
        <v>917</v>
      </c>
      <c r="D94" s="8" t="s">
        <v>1047</v>
      </c>
      <c r="E94" s="8" t="s">
        <v>1193</v>
      </c>
      <c r="F94" s="8" t="s">
        <v>1008</v>
      </c>
      <c r="G94" s="67" t="n">
        <v>18.144</v>
      </c>
      <c r="H94" s="58" t="n">
        <v>536.36</v>
      </c>
      <c r="I94" s="43" t="n">
        <f aca="false">IF(G94="","",H94/G94)</f>
        <v>29.5612874779542</v>
      </c>
      <c r="J94" s="42" t="n">
        <v>29.56</v>
      </c>
      <c r="K94" s="8" t="s">
        <v>1008</v>
      </c>
      <c r="L94" s="42"/>
      <c r="M94" s="34"/>
      <c r="N94" s="8"/>
      <c r="O94" s="8"/>
      <c r="P94" s="34" t="s">
        <v>1194</v>
      </c>
      <c r="Q94" s="60" t="s">
        <v>285</v>
      </c>
    </row>
    <row r="95" customFormat="false" ht="32.8" hidden="false" customHeight="false" outlineLevel="0" collapsed="false">
      <c r="A95" s="8" t="n">
        <v>91</v>
      </c>
      <c r="B95" s="8" t="s">
        <v>544</v>
      </c>
      <c r="C95" s="8" t="s">
        <v>917</v>
      </c>
      <c r="D95" s="8" t="s">
        <v>1195</v>
      </c>
      <c r="E95" s="8" t="s">
        <v>1196</v>
      </c>
      <c r="F95" s="8" t="s">
        <v>1197</v>
      </c>
      <c r="G95" s="67" t="n">
        <v>3.785</v>
      </c>
      <c r="H95" s="58" t="n">
        <v>117.75</v>
      </c>
      <c r="I95" s="43" t="n">
        <f aca="false">IF(G95="","",H95/G95)</f>
        <v>31.10964332893</v>
      </c>
      <c r="J95" s="42" t="n">
        <v>31.11</v>
      </c>
      <c r="K95" s="8" t="s">
        <v>1197</v>
      </c>
      <c r="L95" s="42" t="n">
        <v>117.75</v>
      </c>
      <c r="M95" s="34" t="s">
        <v>1198</v>
      </c>
      <c r="N95" s="8"/>
      <c r="O95" s="8"/>
      <c r="P95" s="34" t="s">
        <v>1199</v>
      </c>
      <c r="Q95" s="60" t="s">
        <v>285</v>
      </c>
    </row>
    <row r="96" customFormat="false" ht="32.8" hidden="false" customHeight="false" outlineLevel="0" collapsed="false">
      <c r="A96" s="8" t="n">
        <v>92</v>
      </c>
      <c r="B96" s="8" t="s">
        <v>544</v>
      </c>
      <c r="C96" s="8" t="s">
        <v>917</v>
      </c>
      <c r="D96" s="8" t="s">
        <v>1047</v>
      </c>
      <c r="E96" s="8" t="s">
        <v>1200</v>
      </c>
      <c r="F96" s="8" t="s">
        <v>1008</v>
      </c>
      <c r="G96" s="67" t="n">
        <v>18.144</v>
      </c>
      <c r="H96" s="58" t="n">
        <v>609.09</v>
      </c>
      <c r="I96" s="43" t="n">
        <f aca="false">IF(G96="","",H96/G96)</f>
        <v>33.5697751322751</v>
      </c>
      <c r="J96" s="42" t="n">
        <v>33.57</v>
      </c>
      <c r="K96" s="8" t="s">
        <v>1008</v>
      </c>
      <c r="L96" s="42"/>
      <c r="M96" s="34"/>
      <c r="N96" s="8"/>
      <c r="O96" s="8"/>
      <c r="P96" s="34" t="s">
        <v>1201</v>
      </c>
      <c r="Q96" s="60" t="s">
        <v>285</v>
      </c>
    </row>
    <row r="97" customFormat="false" ht="64.15" hidden="false" customHeight="false" outlineLevel="0" collapsed="false">
      <c r="A97" s="8" t="n">
        <v>93</v>
      </c>
      <c r="B97" s="8" t="s">
        <v>544</v>
      </c>
      <c r="C97" s="8" t="s">
        <v>917</v>
      </c>
      <c r="D97" s="8" t="s">
        <v>1047</v>
      </c>
      <c r="E97" s="8" t="s">
        <v>1202</v>
      </c>
      <c r="F97" s="8" t="s">
        <v>1092</v>
      </c>
      <c r="G97" s="67" t="n">
        <v>15.876</v>
      </c>
      <c r="H97" s="58" t="n">
        <v>549.43</v>
      </c>
      <c r="I97" s="43" t="n">
        <f aca="false">IF(G97="","",H97/G97)</f>
        <v>34.6075837742504</v>
      </c>
      <c r="J97" s="42" t="n">
        <v>29.41</v>
      </c>
      <c r="K97" s="8" t="s">
        <v>1203</v>
      </c>
      <c r="L97" s="42"/>
      <c r="M97" s="34" t="s">
        <v>1204</v>
      </c>
      <c r="N97" s="8"/>
      <c r="O97" s="8"/>
      <c r="P97" s="34" t="s">
        <v>1205</v>
      </c>
      <c r="Q97" s="60" t="s">
        <v>285</v>
      </c>
    </row>
    <row r="98" customFormat="false" ht="43.25" hidden="false" customHeight="false" outlineLevel="0" collapsed="false">
      <c r="A98" s="8" t="n">
        <v>94</v>
      </c>
      <c r="B98" s="8" t="s">
        <v>544</v>
      </c>
      <c r="C98" s="8" t="s">
        <v>917</v>
      </c>
      <c r="D98" s="8" t="s">
        <v>1047</v>
      </c>
      <c r="E98" s="8" t="s">
        <v>1206</v>
      </c>
      <c r="F98" s="8" t="s">
        <v>1008</v>
      </c>
      <c r="G98" s="67" t="n">
        <v>18.144</v>
      </c>
      <c r="H98" s="58" t="n">
        <v>640.66</v>
      </c>
      <c r="I98" s="43" t="n">
        <f aca="false">IF(G98="","",H98/G98)</f>
        <v>35.3097442680776</v>
      </c>
      <c r="J98" s="42" t="n">
        <v>35.31</v>
      </c>
      <c r="K98" s="8" t="s">
        <v>1008</v>
      </c>
      <c r="L98" s="42"/>
      <c r="M98" s="34"/>
      <c r="N98" s="8"/>
      <c r="O98" s="8"/>
      <c r="P98" s="34" t="s">
        <v>1207</v>
      </c>
      <c r="Q98" s="60" t="s">
        <v>285</v>
      </c>
    </row>
    <row r="99" customFormat="false" ht="74.6" hidden="false" customHeight="false" outlineLevel="0" collapsed="false">
      <c r="A99" s="8" t="n">
        <v>95</v>
      </c>
      <c r="B99" s="8" t="s">
        <v>544</v>
      </c>
      <c r="C99" s="8" t="s">
        <v>917</v>
      </c>
      <c r="D99" s="8" t="s">
        <v>1047</v>
      </c>
      <c r="E99" s="8" t="s">
        <v>1208</v>
      </c>
      <c r="F99" s="8" t="s">
        <v>1092</v>
      </c>
      <c r="G99" s="67" t="n">
        <v>15.876</v>
      </c>
      <c r="H99" s="58" t="n">
        <v>560.94</v>
      </c>
      <c r="I99" s="43" t="n">
        <f aca="false">IF(G99="","",H99/G99)</f>
        <v>35.3325774754346</v>
      </c>
      <c r="J99" s="42" t="n">
        <v>35.33</v>
      </c>
      <c r="K99" s="8" t="s">
        <v>1092</v>
      </c>
      <c r="L99" s="42"/>
      <c r="M99" s="34"/>
      <c r="N99" s="8"/>
      <c r="O99" s="8"/>
      <c r="P99" s="34" t="s">
        <v>1209</v>
      </c>
      <c r="Q99" s="60" t="s">
        <v>285</v>
      </c>
    </row>
    <row r="100" customFormat="false" ht="43.25" hidden="false" customHeight="false" outlineLevel="0" collapsed="false">
      <c r="A100" s="8" t="n">
        <v>96</v>
      </c>
      <c r="B100" s="8" t="s">
        <v>544</v>
      </c>
      <c r="C100" s="8" t="s">
        <v>917</v>
      </c>
      <c r="D100" s="8" t="s">
        <v>105</v>
      </c>
      <c r="E100" s="8" t="s">
        <v>1210</v>
      </c>
      <c r="F100" s="8" t="s">
        <v>547</v>
      </c>
      <c r="G100" s="67" t="n">
        <v>3.785</v>
      </c>
      <c r="H100" s="58" t="n">
        <v>135</v>
      </c>
      <c r="I100" s="43" t="n">
        <f aca="false">IF(G100="","",H100/G100)</f>
        <v>35.667107001321</v>
      </c>
      <c r="J100" s="42" t="n">
        <v>35.67</v>
      </c>
      <c r="K100" s="8" t="s">
        <v>547</v>
      </c>
      <c r="L100" s="42" t="n">
        <v>135</v>
      </c>
      <c r="M100" s="34" t="s">
        <v>1211</v>
      </c>
      <c r="N100" s="8" t="s">
        <v>103</v>
      </c>
      <c r="O100" s="8" t="s">
        <v>917</v>
      </c>
      <c r="P100" s="34" t="s">
        <v>1212</v>
      </c>
      <c r="Q100" s="60" t="s">
        <v>285</v>
      </c>
    </row>
    <row r="101" customFormat="false" ht="53.7" hidden="false" customHeight="false" outlineLevel="0" collapsed="false">
      <c r="A101" s="8" t="n">
        <v>97</v>
      </c>
      <c r="B101" s="8" t="s">
        <v>544</v>
      </c>
      <c r="C101" s="8" t="s">
        <v>907</v>
      </c>
      <c r="D101" s="8" t="s">
        <v>105</v>
      </c>
      <c r="E101" s="8" t="s">
        <v>1213</v>
      </c>
      <c r="F101" s="8" t="s">
        <v>547</v>
      </c>
      <c r="G101" s="67" t="n">
        <v>3.785</v>
      </c>
      <c r="H101" s="58" t="n">
        <v>145</v>
      </c>
      <c r="I101" s="43" t="n">
        <f aca="false">IF(G101="","",H101/G101)</f>
        <v>38.3091149273448</v>
      </c>
      <c r="J101" s="42" t="n">
        <v>26.81</v>
      </c>
      <c r="K101" s="8" t="s">
        <v>1214</v>
      </c>
      <c r="L101" s="42" t="n">
        <v>145</v>
      </c>
      <c r="M101" s="34" t="s">
        <v>1215</v>
      </c>
      <c r="N101" s="8"/>
      <c r="O101" s="8" t="s">
        <v>917</v>
      </c>
      <c r="P101" s="34" t="s">
        <v>1216</v>
      </c>
      <c r="Q101" s="60" t="s">
        <v>285</v>
      </c>
    </row>
    <row r="102" customFormat="false" ht="32.8" hidden="false" customHeight="false" outlineLevel="0" collapsed="false">
      <c r="A102" s="8" t="n">
        <v>98</v>
      </c>
      <c r="B102" s="8" t="s">
        <v>544</v>
      </c>
      <c r="C102" s="8" t="s">
        <v>907</v>
      </c>
      <c r="D102" s="8" t="s">
        <v>908</v>
      </c>
      <c r="E102" s="8" t="s">
        <v>1217</v>
      </c>
      <c r="F102" s="8" t="s">
        <v>1218</v>
      </c>
      <c r="G102" s="67"/>
      <c r="H102" s="58"/>
      <c r="I102" s="43" t="str">
        <f aca="false">IF(G102="","",H102/G102)</f>
        <v/>
      </c>
      <c r="J102" s="42" t="n">
        <v>3.96</v>
      </c>
      <c r="K102" s="8" t="s">
        <v>1219</v>
      </c>
      <c r="L102" s="42"/>
      <c r="M102" s="34" t="s">
        <v>915</v>
      </c>
      <c r="N102" s="8"/>
      <c r="O102" s="8"/>
      <c r="P102" s="34" t="s">
        <v>1220</v>
      </c>
      <c r="Q102" s="60" t="s">
        <v>285</v>
      </c>
    </row>
    <row r="103" customFormat="false" ht="23.85" hidden="false" customHeight="false" outlineLevel="0" collapsed="false">
      <c r="A103" s="8" t="n">
        <v>99</v>
      </c>
      <c r="B103" s="8" t="s">
        <v>544</v>
      </c>
      <c r="C103" s="8" t="s">
        <v>907</v>
      </c>
      <c r="D103" s="8" t="s">
        <v>1221</v>
      </c>
      <c r="E103" s="8" t="s">
        <v>1222</v>
      </c>
      <c r="F103" s="8" t="s">
        <v>1218</v>
      </c>
      <c r="G103" s="67"/>
      <c r="H103" s="58"/>
      <c r="I103" s="43" t="str">
        <f aca="false">IF(G103="","",H103/G103)</f>
        <v/>
      </c>
      <c r="J103" s="42" t="n">
        <v>7</v>
      </c>
      <c r="K103" s="8" t="s">
        <v>1223</v>
      </c>
      <c r="L103" s="42"/>
      <c r="M103" s="34" t="s">
        <v>1224</v>
      </c>
      <c r="N103" s="8"/>
      <c r="O103" s="8"/>
      <c r="P103" s="34"/>
      <c r="Q103" s="60" t="s">
        <v>285</v>
      </c>
    </row>
    <row r="104" customFormat="false" ht="23.85" hidden="false" customHeight="false" outlineLevel="0" collapsed="false">
      <c r="A104" s="8" t="n">
        <v>100</v>
      </c>
      <c r="B104" s="8" t="s">
        <v>544</v>
      </c>
      <c r="C104" s="8" t="s">
        <v>907</v>
      </c>
      <c r="D104" s="8" t="s">
        <v>1221</v>
      </c>
      <c r="E104" s="8" t="s">
        <v>1225</v>
      </c>
      <c r="F104" s="8" t="s">
        <v>1218</v>
      </c>
      <c r="G104" s="67"/>
      <c r="H104" s="58"/>
      <c r="I104" s="43" t="str">
        <f aca="false">IF(G104="","",H104/G104)</f>
        <v/>
      </c>
      <c r="J104" s="42" t="n">
        <v>9.95</v>
      </c>
      <c r="K104" s="8" t="s">
        <v>1223</v>
      </c>
      <c r="L104" s="42"/>
      <c r="M104" s="34" t="s">
        <v>1226</v>
      </c>
      <c r="N104" s="8"/>
      <c r="O104" s="8"/>
      <c r="P104" s="34"/>
      <c r="Q104" s="60" t="s">
        <v>285</v>
      </c>
    </row>
    <row r="105" customFormat="false" ht="22.35" hidden="false" customHeight="false" outlineLevel="0" collapsed="false">
      <c r="A105" s="8" t="n">
        <v>1</v>
      </c>
      <c r="B105" s="8" t="s">
        <v>1227</v>
      </c>
      <c r="C105" s="8" t="s">
        <v>907</v>
      </c>
      <c r="D105" s="8" t="s">
        <v>923</v>
      </c>
      <c r="E105" s="8" t="s">
        <v>1228</v>
      </c>
      <c r="F105" s="8" t="s">
        <v>925</v>
      </c>
      <c r="G105" s="67" t="n">
        <v>18.925</v>
      </c>
      <c r="H105" s="58" t="n">
        <v>122.5</v>
      </c>
      <c r="I105" s="43" t="n">
        <f aca="false">IF(G105="","",H105/G105)</f>
        <v>6.47291941875826</v>
      </c>
      <c r="J105" s="42" t="n">
        <v>6.47</v>
      </c>
      <c r="K105" s="8" t="s">
        <v>925</v>
      </c>
      <c r="L105" s="42" t="n">
        <v>28.5</v>
      </c>
      <c r="M105" s="34"/>
      <c r="N105" s="8"/>
      <c r="O105" s="8"/>
      <c r="P105" s="34" t="s">
        <v>1229</v>
      </c>
      <c r="Q105" s="60" t="s">
        <v>285</v>
      </c>
    </row>
    <row r="106" customFormat="false" ht="32.8" hidden="false" customHeight="false" outlineLevel="0" collapsed="false">
      <c r="A106" s="57" t="n">
        <v>2</v>
      </c>
      <c r="B106" s="57" t="s">
        <v>1227</v>
      </c>
      <c r="C106" s="57" t="s">
        <v>917</v>
      </c>
      <c r="D106" s="57" t="s">
        <v>939</v>
      </c>
      <c r="E106" s="57" t="s">
        <v>1230</v>
      </c>
      <c r="F106" s="8" t="s">
        <v>979</v>
      </c>
      <c r="G106" s="67" t="n">
        <v>18.927</v>
      </c>
      <c r="H106" s="58" t="n">
        <v>129.3</v>
      </c>
      <c r="I106" s="77" t="n">
        <f aca="false">IF(G106="","",H106/G106)</f>
        <v>6.8315105404977</v>
      </c>
      <c r="J106" s="42" t="n">
        <v>6.83</v>
      </c>
      <c r="K106" s="8" t="s">
        <v>979</v>
      </c>
      <c r="L106" s="42" t="n">
        <v>32.6</v>
      </c>
      <c r="M106" s="34"/>
      <c r="N106" s="8"/>
      <c r="O106" s="8"/>
      <c r="P106" s="34" t="s">
        <v>1231</v>
      </c>
      <c r="Q106" s="60" t="s">
        <v>285</v>
      </c>
    </row>
    <row r="107" customFormat="false" ht="74.6" hidden="false" customHeight="false" outlineLevel="0" collapsed="false">
      <c r="A107" s="8" t="n">
        <v>3</v>
      </c>
      <c r="B107" s="8" t="s">
        <v>1227</v>
      </c>
      <c r="C107" s="8" t="s">
        <v>907</v>
      </c>
      <c r="D107" s="8" t="s">
        <v>918</v>
      </c>
      <c r="E107" s="8" t="s">
        <v>1232</v>
      </c>
      <c r="F107" s="8" t="s">
        <v>936</v>
      </c>
      <c r="G107" s="67" t="n">
        <v>3.785</v>
      </c>
      <c r="H107" s="58" t="n">
        <v>27.89</v>
      </c>
      <c r="I107" s="43" t="n">
        <f aca="false">IF(G107="","",H107/G107)</f>
        <v>7.36856010568032</v>
      </c>
      <c r="J107" s="42" t="n">
        <v>7.37</v>
      </c>
      <c r="K107" s="8" t="s">
        <v>936</v>
      </c>
      <c r="L107" s="42" t="n">
        <v>30.99</v>
      </c>
      <c r="M107" s="34" t="s">
        <v>1233</v>
      </c>
      <c r="N107" s="8"/>
      <c r="O107" s="8"/>
      <c r="P107" s="34" t="s">
        <v>1234</v>
      </c>
      <c r="Q107" s="60" t="s">
        <v>285</v>
      </c>
    </row>
    <row r="108" customFormat="false" ht="43.25" hidden="false" customHeight="false" outlineLevel="0" collapsed="false">
      <c r="A108" s="57" t="n">
        <v>4</v>
      </c>
      <c r="B108" s="57" t="s">
        <v>1227</v>
      </c>
      <c r="C108" s="57" t="s">
        <v>917</v>
      </c>
      <c r="D108" s="57" t="s">
        <v>944</v>
      </c>
      <c r="E108" s="57" t="s">
        <v>1235</v>
      </c>
      <c r="F108" s="8" t="s">
        <v>925</v>
      </c>
      <c r="G108" s="67" t="n">
        <v>18.925</v>
      </c>
      <c r="H108" s="58" t="n">
        <v>170</v>
      </c>
      <c r="I108" s="77" t="n">
        <f aca="false">IF(G108="","",H108/G108)</f>
        <v>8.98282694848085</v>
      </c>
      <c r="J108" s="42" t="n">
        <v>8.98</v>
      </c>
      <c r="K108" s="8" t="s">
        <v>925</v>
      </c>
      <c r="L108" s="42"/>
      <c r="M108" s="34" t="s">
        <v>986</v>
      </c>
      <c r="N108" s="8"/>
      <c r="O108" s="8"/>
      <c r="P108" s="34" t="s">
        <v>1236</v>
      </c>
      <c r="Q108" s="60" t="s">
        <v>285</v>
      </c>
    </row>
    <row r="109" customFormat="false" ht="32.8" hidden="false" customHeight="false" outlineLevel="0" collapsed="false">
      <c r="A109" s="57" t="n">
        <v>5</v>
      </c>
      <c r="B109" s="57" t="s">
        <v>1227</v>
      </c>
      <c r="C109" s="57" t="s">
        <v>917</v>
      </c>
      <c r="D109" s="57" t="s">
        <v>939</v>
      </c>
      <c r="E109" s="57" t="s">
        <v>1237</v>
      </c>
      <c r="F109" s="8" t="s">
        <v>979</v>
      </c>
      <c r="G109" s="67" t="n">
        <v>18.927</v>
      </c>
      <c r="H109" s="58" t="n">
        <v>171.6</v>
      </c>
      <c r="I109" s="77" t="n">
        <f aca="false">IF(G109="","",H109/G109)</f>
        <v>9.06641306070693</v>
      </c>
      <c r="J109" s="42" t="n">
        <v>9.07</v>
      </c>
      <c r="K109" s="8" t="s">
        <v>979</v>
      </c>
      <c r="L109" s="42" t="n">
        <v>42.9</v>
      </c>
      <c r="M109" s="34"/>
      <c r="N109" s="8"/>
      <c r="O109" s="8"/>
      <c r="P109" s="34" t="s">
        <v>1238</v>
      </c>
      <c r="Q109" s="60" t="s">
        <v>285</v>
      </c>
    </row>
    <row r="110" customFormat="false" ht="64.15" hidden="false" customHeight="false" outlineLevel="0" collapsed="false">
      <c r="A110" s="8" t="n">
        <v>6</v>
      </c>
      <c r="B110" s="8" t="s">
        <v>1227</v>
      </c>
      <c r="C110" s="8" t="s">
        <v>917</v>
      </c>
      <c r="D110" s="8" t="s">
        <v>46</v>
      </c>
      <c r="E110" s="8" t="s">
        <v>1239</v>
      </c>
      <c r="F110" s="8" t="s">
        <v>530</v>
      </c>
      <c r="G110" s="67" t="n">
        <v>18.927</v>
      </c>
      <c r="H110" s="58" t="n">
        <v>185</v>
      </c>
      <c r="I110" s="43" t="n">
        <f aca="false">IF(G110="","",H110/G110)</f>
        <v>9.77439636498125</v>
      </c>
      <c r="J110" s="42" t="n">
        <v>8.3</v>
      </c>
      <c r="K110" s="8" t="s">
        <v>976</v>
      </c>
      <c r="L110" s="42" t="n">
        <v>49</v>
      </c>
      <c r="M110" s="34"/>
      <c r="N110" s="8"/>
      <c r="O110" s="8" t="s">
        <v>917</v>
      </c>
      <c r="P110" s="34" t="s">
        <v>1240</v>
      </c>
      <c r="Q110" s="60" t="s">
        <v>285</v>
      </c>
    </row>
    <row r="111" customFormat="false" ht="32.8" hidden="false" customHeight="false" outlineLevel="0" collapsed="false">
      <c r="A111" s="8" t="n">
        <v>7</v>
      </c>
      <c r="B111" s="8" t="s">
        <v>1227</v>
      </c>
      <c r="C111" s="8" t="s">
        <v>917</v>
      </c>
      <c r="D111" s="8" t="s">
        <v>959</v>
      </c>
      <c r="E111" s="8" t="s">
        <v>1241</v>
      </c>
      <c r="F111" s="8" t="s">
        <v>961</v>
      </c>
      <c r="G111" s="67" t="n">
        <v>18.144</v>
      </c>
      <c r="H111" s="58" t="n">
        <v>180</v>
      </c>
      <c r="I111" s="43" t="n">
        <f aca="false">IF(G111="","",H111/G111)</f>
        <v>9.92063492063492</v>
      </c>
      <c r="J111" s="42" t="n">
        <v>9.39</v>
      </c>
      <c r="K111" s="8" t="s">
        <v>969</v>
      </c>
      <c r="L111" s="42"/>
      <c r="M111" s="34" t="s">
        <v>962</v>
      </c>
      <c r="N111" s="8"/>
      <c r="O111" s="8"/>
      <c r="P111" s="34" t="s">
        <v>1242</v>
      </c>
      <c r="Q111" s="60" t="s">
        <v>285</v>
      </c>
    </row>
    <row r="112" customFormat="false" ht="23.85" hidden="false" customHeight="false" outlineLevel="0" collapsed="false">
      <c r="A112" s="8" t="n">
        <v>8</v>
      </c>
      <c r="B112" s="8" t="s">
        <v>1227</v>
      </c>
      <c r="C112" s="8" t="s">
        <v>907</v>
      </c>
      <c r="D112" s="8" t="s">
        <v>1221</v>
      </c>
      <c r="E112" s="8" t="s">
        <v>1243</v>
      </c>
      <c r="F112" s="8" t="s">
        <v>1244</v>
      </c>
      <c r="G112" s="67" t="n">
        <v>4.5</v>
      </c>
      <c r="H112" s="58" t="n">
        <v>45</v>
      </c>
      <c r="I112" s="43" t="n">
        <f aca="false">IF(G112="","",H112/G112)</f>
        <v>10</v>
      </c>
      <c r="J112" s="42" t="n">
        <v>9</v>
      </c>
      <c r="K112" s="8" t="s">
        <v>1245</v>
      </c>
      <c r="L112" s="42"/>
      <c r="M112" s="34" t="s">
        <v>1246</v>
      </c>
      <c r="N112" s="8"/>
      <c r="O112" s="8"/>
      <c r="P112" s="34"/>
      <c r="Q112" s="60" t="s">
        <v>285</v>
      </c>
    </row>
    <row r="113" customFormat="false" ht="43.25" hidden="false" customHeight="false" outlineLevel="0" collapsed="false">
      <c r="A113" s="8" t="n">
        <v>9</v>
      </c>
      <c r="B113" s="8" t="s">
        <v>1227</v>
      </c>
      <c r="C113" s="8" t="s">
        <v>907</v>
      </c>
      <c r="D113" s="8" t="s">
        <v>959</v>
      </c>
      <c r="E113" s="8" t="s">
        <v>1247</v>
      </c>
      <c r="F113" s="8" t="s">
        <v>961</v>
      </c>
      <c r="G113" s="67" t="n">
        <v>18.144</v>
      </c>
      <c r="H113" s="58" t="n">
        <v>187.5</v>
      </c>
      <c r="I113" s="43" t="n">
        <f aca="false">IF(G113="","",H113/G113)</f>
        <v>10.3339947089947</v>
      </c>
      <c r="J113" s="42" t="n">
        <v>9.81</v>
      </c>
      <c r="K113" s="8" t="s">
        <v>969</v>
      </c>
      <c r="L113" s="42"/>
      <c r="M113" s="34" t="s">
        <v>962</v>
      </c>
      <c r="N113" s="8"/>
      <c r="O113" s="8"/>
      <c r="P113" s="34" t="s">
        <v>1248</v>
      </c>
      <c r="Q113" s="60" t="s">
        <v>285</v>
      </c>
    </row>
    <row r="114" customFormat="false" ht="32.8" hidden="false" customHeight="false" outlineLevel="0" collapsed="false">
      <c r="A114" s="8" t="n">
        <v>10</v>
      </c>
      <c r="B114" s="8" t="s">
        <v>1227</v>
      </c>
      <c r="C114" s="8" t="s">
        <v>907</v>
      </c>
      <c r="D114" s="8" t="s">
        <v>918</v>
      </c>
      <c r="E114" s="8" t="s">
        <v>1249</v>
      </c>
      <c r="F114" s="8" t="s">
        <v>936</v>
      </c>
      <c r="G114" s="67" t="n">
        <v>3.785</v>
      </c>
      <c r="H114" s="58" t="n">
        <v>40.05</v>
      </c>
      <c r="I114" s="43" t="n">
        <f aca="false">IF(G114="","",H114/G114)</f>
        <v>10.5812417437252</v>
      </c>
      <c r="J114" s="42" t="n">
        <v>10.58</v>
      </c>
      <c r="K114" s="8" t="s">
        <v>936</v>
      </c>
      <c r="L114" s="42" t="n">
        <v>44.5</v>
      </c>
      <c r="M114" s="34" t="s">
        <v>1055</v>
      </c>
      <c r="N114" s="8"/>
      <c r="O114" s="8"/>
      <c r="P114" s="34" t="s">
        <v>1250</v>
      </c>
      <c r="Q114" s="60" t="s">
        <v>285</v>
      </c>
    </row>
    <row r="115" customFormat="false" ht="32.8" hidden="false" customHeight="false" outlineLevel="0" collapsed="false">
      <c r="A115" s="8" t="n">
        <v>11</v>
      </c>
      <c r="B115" s="8" t="s">
        <v>1227</v>
      </c>
      <c r="C115" s="8" t="s">
        <v>907</v>
      </c>
      <c r="D115" s="8" t="s">
        <v>908</v>
      </c>
      <c r="E115" s="8" t="s">
        <v>1251</v>
      </c>
      <c r="F115" s="8" t="s">
        <v>972</v>
      </c>
      <c r="G115" s="67" t="n">
        <v>3.785</v>
      </c>
      <c r="H115" s="58" t="n">
        <v>40.66</v>
      </c>
      <c r="I115" s="43" t="n">
        <f aca="false">IF(G115="","",H115/G115)</f>
        <v>10.7424042272127</v>
      </c>
      <c r="J115" s="42" t="n">
        <v>8.19</v>
      </c>
      <c r="K115" s="8" t="s">
        <v>911</v>
      </c>
      <c r="L115" s="42" t="n">
        <v>40.66</v>
      </c>
      <c r="M115" s="34" t="s">
        <v>912</v>
      </c>
      <c r="N115" s="8"/>
      <c r="O115" s="8"/>
      <c r="P115" s="34" t="s">
        <v>1252</v>
      </c>
      <c r="Q115" s="60" t="s">
        <v>285</v>
      </c>
    </row>
    <row r="116" customFormat="false" ht="53.7" hidden="false" customHeight="false" outlineLevel="0" collapsed="false">
      <c r="A116" s="8" t="n">
        <v>12</v>
      </c>
      <c r="B116" s="8" t="s">
        <v>1227</v>
      </c>
      <c r="C116" s="8" t="s">
        <v>917</v>
      </c>
      <c r="D116" s="8" t="s">
        <v>26</v>
      </c>
      <c r="E116" s="8" t="s">
        <v>1253</v>
      </c>
      <c r="F116" s="8" t="s">
        <v>972</v>
      </c>
      <c r="G116" s="67" t="n">
        <v>3.785</v>
      </c>
      <c r="H116" s="58" t="n">
        <v>40.68</v>
      </c>
      <c r="I116" s="43" t="n">
        <f aca="false">IF(G116="","",H116/G116)</f>
        <v>10.7476882430647</v>
      </c>
      <c r="J116" s="42" t="n">
        <v>10.75</v>
      </c>
      <c r="K116" s="8" t="s">
        <v>972</v>
      </c>
      <c r="L116" s="42" t="n">
        <v>40.68</v>
      </c>
      <c r="M116" s="34" t="s">
        <v>1254</v>
      </c>
      <c r="N116" s="8"/>
      <c r="O116" s="8" t="s">
        <v>917</v>
      </c>
      <c r="P116" s="34" t="s">
        <v>1255</v>
      </c>
      <c r="Q116" s="60" t="s">
        <v>285</v>
      </c>
    </row>
    <row r="117" customFormat="false" ht="64.15" hidden="false" customHeight="false" outlineLevel="0" collapsed="false">
      <c r="A117" s="8" t="n">
        <v>13</v>
      </c>
      <c r="B117" s="8" t="s">
        <v>1227</v>
      </c>
      <c r="C117" s="8" t="s">
        <v>907</v>
      </c>
      <c r="D117" s="8" t="s">
        <v>959</v>
      </c>
      <c r="E117" s="8" t="s">
        <v>1256</v>
      </c>
      <c r="F117" s="8" t="s">
        <v>961</v>
      </c>
      <c r="G117" s="67" t="n">
        <v>18.144</v>
      </c>
      <c r="H117" s="58" t="n">
        <v>197.5</v>
      </c>
      <c r="I117" s="43" t="n">
        <f aca="false">IF(G117="","",H117/G117)</f>
        <v>10.8851410934744</v>
      </c>
      <c r="J117" s="42" t="n">
        <v>9.84</v>
      </c>
      <c r="K117" s="8" t="s">
        <v>969</v>
      </c>
      <c r="L117" s="42"/>
      <c r="M117" s="34" t="s">
        <v>962</v>
      </c>
      <c r="N117" s="8"/>
      <c r="O117" s="8"/>
      <c r="P117" s="34" t="s">
        <v>1257</v>
      </c>
      <c r="Q117" s="60" t="s">
        <v>285</v>
      </c>
    </row>
    <row r="118" customFormat="false" ht="43.25" hidden="false" customHeight="false" outlineLevel="0" collapsed="false">
      <c r="A118" s="8" t="n">
        <v>14</v>
      </c>
      <c r="B118" s="8" t="s">
        <v>1227</v>
      </c>
      <c r="C118" s="8" t="s">
        <v>907</v>
      </c>
      <c r="D118" s="8" t="s">
        <v>927</v>
      </c>
      <c r="E118" s="8" t="s">
        <v>1258</v>
      </c>
      <c r="F118" s="8" t="s">
        <v>929</v>
      </c>
      <c r="G118" s="67" t="n">
        <v>3.785</v>
      </c>
      <c r="H118" s="58" t="n">
        <v>42.32</v>
      </c>
      <c r="I118" s="43" t="n">
        <f aca="false">IF(G118="","",H118/G118)</f>
        <v>11.1809775429326</v>
      </c>
      <c r="J118" s="42" t="n">
        <v>9.15</v>
      </c>
      <c r="K118" s="8" t="s">
        <v>1259</v>
      </c>
      <c r="L118" s="42" t="n">
        <v>42.32</v>
      </c>
      <c r="M118" s="34" t="s">
        <v>1260</v>
      </c>
      <c r="N118" s="8"/>
      <c r="O118" s="8"/>
      <c r="P118" s="34" t="s">
        <v>1261</v>
      </c>
      <c r="Q118" s="60" t="s">
        <v>285</v>
      </c>
    </row>
    <row r="119" customFormat="false" ht="95.5" hidden="false" customHeight="false" outlineLevel="0" collapsed="false">
      <c r="A119" s="8" t="n">
        <v>15</v>
      </c>
      <c r="B119" s="8" t="s">
        <v>1227</v>
      </c>
      <c r="C119" s="8" t="s">
        <v>917</v>
      </c>
      <c r="D119" s="8" t="s">
        <v>46</v>
      </c>
      <c r="E119" s="8" t="s">
        <v>1262</v>
      </c>
      <c r="F119" s="8" t="s">
        <v>530</v>
      </c>
      <c r="G119" s="67" t="n">
        <v>18.927</v>
      </c>
      <c r="H119" s="58" t="n">
        <v>220</v>
      </c>
      <c r="I119" s="43" t="n">
        <f aca="false">IF(G119="","",H119/G119)</f>
        <v>11.6236064880858</v>
      </c>
      <c r="J119" s="42" t="n">
        <v>9.69</v>
      </c>
      <c r="K119" s="8" t="s">
        <v>976</v>
      </c>
      <c r="L119" s="42" t="n">
        <v>51.5</v>
      </c>
      <c r="M119" s="34"/>
      <c r="N119" s="8"/>
      <c r="O119" s="8" t="s">
        <v>917</v>
      </c>
      <c r="P119" s="34" t="s">
        <v>1263</v>
      </c>
      <c r="Q119" s="60" t="s">
        <v>285</v>
      </c>
    </row>
    <row r="120" customFormat="false" ht="32.8" hidden="false" customHeight="false" outlineLevel="0" collapsed="false">
      <c r="A120" s="8" t="n">
        <v>16</v>
      </c>
      <c r="B120" s="8" t="s">
        <v>1227</v>
      </c>
      <c r="C120" s="8" t="s">
        <v>907</v>
      </c>
      <c r="D120" s="8" t="s">
        <v>1086</v>
      </c>
      <c r="E120" s="8" t="s">
        <v>1264</v>
      </c>
      <c r="F120" s="8" t="s">
        <v>1131</v>
      </c>
      <c r="G120" s="67" t="n">
        <v>3.785</v>
      </c>
      <c r="H120" s="58" t="n">
        <v>46.44</v>
      </c>
      <c r="I120" s="43" t="n">
        <f aca="false">IF(G120="","",H120/G120)</f>
        <v>12.2694848084544</v>
      </c>
      <c r="J120" s="42" t="n">
        <v>12.27</v>
      </c>
      <c r="K120" s="8" t="s">
        <v>1131</v>
      </c>
      <c r="L120" s="42" t="n">
        <v>46.44</v>
      </c>
      <c r="M120" s="34" t="s">
        <v>1189</v>
      </c>
      <c r="N120" s="8"/>
      <c r="O120" s="8"/>
      <c r="P120" s="34" t="s">
        <v>1265</v>
      </c>
      <c r="Q120" s="60" t="s">
        <v>285</v>
      </c>
    </row>
    <row r="121" customFormat="false" ht="32.8" hidden="false" customHeight="false" outlineLevel="0" collapsed="false">
      <c r="A121" s="8" t="n">
        <v>17</v>
      </c>
      <c r="B121" s="8" t="s">
        <v>1227</v>
      </c>
      <c r="C121" s="8" t="s">
        <v>917</v>
      </c>
      <c r="D121" s="8" t="s">
        <v>927</v>
      </c>
      <c r="E121" s="8" t="s">
        <v>1266</v>
      </c>
      <c r="F121" s="8" t="s">
        <v>1267</v>
      </c>
      <c r="G121" s="67" t="n">
        <v>18.144</v>
      </c>
      <c r="H121" s="58" t="n">
        <v>225</v>
      </c>
      <c r="I121" s="43" t="n">
        <f aca="false">IF(G121="","",H121/G121)</f>
        <v>12.4007936507937</v>
      </c>
      <c r="J121" s="42" t="n">
        <v>11.57</v>
      </c>
      <c r="K121" s="8" t="s">
        <v>1268</v>
      </c>
      <c r="L121" s="42"/>
      <c r="M121" s="34" t="s">
        <v>1269</v>
      </c>
      <c r="N121" s="8"/>
      <c r="O121" s="8"/>
      <c r="P121" s="34" t="s">
        <v>1270</v>
      </c>
      <c r="Q121" s="60" t="s">
        <v>285</v>
      </c>
    </row>
    <row r="122" customFormat="false" ht="22.35" hidden="false" customHeight="false" outlineLevel="0" collapsed="false">
      <c r="A122" s="8" t="n">
        <v>18</v>
      </c>
      <c r="B122" s="8" t="s">
        <v>1227</v>
      </c>
      <c r="C122" s="8" t="s">
        <v>917</v>
      </c>
      <c r="D122" s="8" t="s">
        <v>939</v>
      </c>
      <c r="E122" s="8" t="s">
        <v>1271</v>
      </c>
      <c r="F122" s="8" t="s">
        <v>979</v>
      </c>
      <c r="G122" s="67" t="n">
        <v>18.927</v>
      </c>
      <c r="H122" s="58" t="n">
        <v>242.5</v>
      </c>
      <c r="I122" s="43" t="n">
        <f aca="false">IF(G122="","",H122/G122)</f>
        <v>12.8123844243673</v>
      </c>
      <c r="J122" s="42" t="n">
        <v>12.81</v>
      </c>
      <c r="K122" s="8" t="s">
        <v>979</v>
      </c>
      <c r="L122" s="42" t="n">
        <v>52.15</v>
      </c>
      <c r="M122" s="34"/>
      <c r="N122" s="8"/>
      <c r="O122" s="8"/>
      <c r="P122" s="34" t="s">
        <v>994</v>
      </c>
      <c r="Q122" s="60" t="s">
        <v>285</v>
      </c>
    </row>
    <row r="123" customFormat="false" ht="85.05" hidden="false" customHeight="false" outlineLevel="0" collapsed="false">
      <c r="A123" s="8" t="n">
        <v>19</v>
      </c>
      <c r="B123" s="8" t="s">
        <v>1227</v>
      </c>
      <c r="C123" s="8" t="s">
        <v>917</v>
      </c>
      <c r="D123" s="8" t="s">
        <v>46</v>
      </c>
      <c r="E123" s="8" t="s">
        <v>1272</v>
      </c>
      <c r="F123" s="8" t="s">
        <v>530</v>
      </c>
      <c r="G123" s="67" t="n">
        <v>18.927</v>
      </c>
      <c r="H123" s="58" t="n">
        <v>255</v>
      </c>
      <c r="I123" s="43" t="n">
        <f aca="false">IF(G123="","",H123/G123)</f>
        <v>13.4728166111904</v>
      </c>
      <c r="J123" s="42" t="n">
        <v>10.81</v>
      </c>
      <c r="K123" s="8" t="s">
        <v>976</v>
      </c>
      <c r="L123" s="42" t="n">
        <v>59.5</v>
      </c>
      <c r="M123" s="34"/>
      <c r="N123" s="8"/>
      <c r="O123" s="8" t="s">
        <v>917</v>
      </c>
      <c r="P123" s="34" t="s">
        <v>1273</v>
      </c>
      <c r="Q123" s="60" t="s">
        <v>285</v>
      </c>
    </row>
    <row r="124" customFormat="false" ht="64.15" hidden="false" customHeight="false" outlineLevel="0" collapsed="false">
      <c r="A124" s="8" t="n">
        <v>20</v>
      </c>
      <c r="B124" s="8" t="s">
        <v>1227</v>
      </c>
      <c r="C124" s="8" t="s">
        <v>917</v>
      </c>
      <c r="D124" s="8" t="s">
        <v>26</v>
      </c>
      <c r="E124" s="8" t="s">
        <v>1274</v>
      </c>
      <c r="F124" s="8" t="s">
        <v>957</v>
      </c>
      <c r="G124" s="67" t="n">
        <v>18.927</v>
      </c>
      <c r="H124" s="58" t="n">
        <v>259.64</v>
      </c>
      <c r="I124" s="43" t="n">
        <f aca="false">IF(G124="","",H124/G124)</f>
        <v>13.7179690389391</v>
      </c>
      <c r="J124" s="42" t="n">
        <v>10.34</v>
      </c>
      <c r="K124" s="8" t="s">
        <v>1045</v>
      </c>
      <c r="L124" s="42" t="n">
        <v>78.35</v>
      </c>
      <c r="M124" s="34" t="s">
        <v>1275</v>
      </c>
      <c r="N124" s="8"/>
      <c r="O124" s="8" t="s">
        <v>917</v>
      </c>
      <c r="P124" s="34" t="s">
        <v>1276</v>
      </c>
      <c r="Q124" s="60" t="s">
        <v>285</v>
      </c>
    </row>
    <row r="125" customFormat="false" ht="74.6" hidden="false" customHeight="false" outlineLevel="0" collapsed="false">
      <c r="A125" s="8" t="n">
        <v>21</v>
      </c>
      <c r="B125" s="8" t="s">
        <v>1227</v>
      </c>
      <c r="C125" s="8" t="s">
        <v>917</v>
      </c>
      <c r="D125" s="8" t="s">
        <v>46</v>
      </c>
      <c r="E125" s="8" t="s">
        <v>1277</v>
      </c>
      <c r="F125" s="8" t="s">
        <v>530</v>
      </c>
      <c r="G125" s="67" t="n">
        <v>18.927</v>
      </c>
      <c r="H125" s="58" t="n">
        <v>265</v>
      </c>
      <c r="I125" s="43" t="n">
        <f aca="false">IF(G125="","",H125/G125)</f>
        <v>14.0011623606488</v>
      </c>
      <c r="J125" s="42" t="n">
        <v>10.92</v>
      </c>
      <c r="K125" s="8" t="s">
        <v>976</v>
      </c>
      <c r="L125" s="42" t="n">
        <v>60.5</v>
      </c>
      <c r="M125" s="34"/>
      <c r="N125" s="8"/>
      <c r="O125" s="8" t="s">
        <v>917</v>
      </c>
      <c r="P125" s="34" t="s">
        <v>1278</v>
      </c>
      <c r="Q125" s="60" t="s">
        <v>285</v>
      </c>
    </row>
    <row r="126" customFormat="false" ht="95.5" hidden="false" customHeight="false" outlineLevel="0" collapsed="false">
      <c r="A126" s="8" t="n">
        <v>22</v>
      </c>
      <c r="B126" s="8" t="s">
        <v>1227</v>
      </c>
      <c r="C126" s="8" t="s">
        <v>907</v>
      </c>
      <c r="D126" s="8" t="s">
        <v>46</v>
      </c>
      <c r="E126" s="8" t="s">
        <v>1279</v>
      </c>
      <c r="F126" s="8" t="s">
        <v>530</v>
      </c>
      <c r="G126" s="67" t="n">
        <v>18.927</v>
      </c>
      <c r="H126" s="58" t="n">
        <v>265</v>
      </c>
      <c r="I126" s="43" t="n">
        <f aca="false">IF(G126="","",H126/G126)</f>
        <v>14.0011623606488</v>
      </c>
      <c r="J126" s="42" t="n">
        <v>11.54</v>
      </c>
      <c r="K126" s="8" t="s">
        <v>976</v>
      </c>
      <c r="L126" s="42" t="n">
        <v>62</v>
      </c>
      <c r="M126" s="34"/>
      <c r="N126" s="8"/>
      <c r="O126" s="8" t="s">
        <v>917</v>
      </c>
      <c r="P126" s="34" t="s">
        <v>1280</v>
      </c>
      <c r="Q126" s="60" t="s">
        <v>285</v>
      </c>
    </row>
    <row r="127" customFormat="false" ht="74.6" hidden="false" customHeight="false" outlineLevel="0" collapsed="false">
      <c r="A127" s="8" t="n">
        <v>23</v>
      </c>
      <c r="B127" s="8" t="s">
        <v>1227</v>
      </c>
      <c r="C127" s="8" t="s">
        <v>917</v>
      </c>
      <c r="D127" s="8" t="s">
        <v>46</v>
      </c>
      <c r="E127" s="8" t="s">
        <v>1281</v>
      </c>
      <c r="F127" s="8" t="s">
        <v>530</v>
      </c>
      <c r="G127" s="67" t="n">
        <v>18.927</v>
      </c>
      <c r="H127" s="58" t="n">
        <v>266</v>
      </c>
      <c r="I127" s="43" t="n">
        <f aca="false">IF(G127="","",H127/G127)</f>
        <v>14.0539969355947</v>
      </c>
      <c r="J127" s="42" t="n">
        <v>10.24</v>
      </c>
      <c r="K127" s="8" t="s">
        <v>976</v>
      </c>
      <c r="L127" s="42" t="n">
        <v>57.5</v>
      </c>
      <c r="M127" s="34"/>
      <c r="N127" s="8"/>
      <c r="O127" s="8" t="s">
        <v>917</v>
      </c>
      <c r="P127" s="34" t="s">
        <v>1282</v>
      </c>
      <c r="Q127" s="60" t="s">
        <v>285</v>
      </c>
    </row>
    <row r="128" customFormat="false" ht="32.8" hidden="false" customHeight="false" outlineLevel="0" collapsed="false">
      <c r="A128" s="8" t="n">
        <v>24</v>
      </c>
      <c r="B128" s="8" t="s">
        <v>1227</v>
      </c>
      <c r="C128" s="8" t="s">
        <v>917</v>
      </c>
      <c r="D128" s="8" t="s">
        <v>1047</v>
      </c>
      <c r="E128" s="8" t="s">
        <v>1283</v>
      </c>
      <c r="F128" s="8" t="s">
        <v>1008</v>
      </c>
      <c r="G128" s="67" t="n">
        <v>18.144</v>
      </c>
      <c r="H128" s="58" t="n">
        <v>255.47</v>
      </c>
      <c r="I128" s="43" t="n">
        <f aca="false">IF(G128="","",H128/G128)</f>
        <v>14.0801366843034</v>
      </c>
      <c r="J128" s="42" t="n">
        <v>14.08</v>
      </c>
      <c r="K128" s="8" t="s">
        <v>1008</v>
      </c>
      <c r="L128" s="42"/>
      <c r="M128" s="34"/>
      <c r="N128" s="8"/>
      <c r="O128" s="8"/>
      <c r="P128" s="34" t="s">
        <v>1049</v>
      </c>
      <c r="Q128" s="60" t="s">
        <v>285</v>
      </c>
    </row>
    <row r="129" customFormat="false" ht="64.15" hidden="false" customHeight="false" outlineLevel="0" collapsed="false">
      <c r="A129" s="8" t="n">
        <v>25</v>
      </c>
      <c r="B129" s="8" t="s">
        <v>1227</v>
      </c>
      <c r="C129" s="8" t="s">
        <v>917</v>
      </c>
      <c r="D129" s="8" t="s">
        <v>26</v>
      </c>
      <c r="E129" s="8" t="s">
        <v>1284</v>
      </c>
      <c r="F129" s="8" t="s">
        <v>957</v>
      </c>
      <c r="G129" s="67" t="n">
        <v>18.927</v>
      </c>
      <c r="H129" s="58" t="n">
        <v>267.36</v>
      </c>
      <c r="I129" s="43" t="n">
        <f aca="false">IF(G129="","",H129/G129)</f>
        <v>14.125851957521</v>
      </c>
      <c r="J129" s="42" t="n">
        <v>10.15</v>
      </c>
      <c r="K129" s="8" t="s">
        <v>1045</v>
      </c>
      <c r="L129" s="42" t="n">
        <v>70.87</v>
      </c>
      <c r="M129" s="34" t="s">
        <v>1285</v>
      </c>
      <c r="N129" s="8"/>
      <c r="O129" s="8" t="s">
        <v>917</v>
      </c>
      <c r="P129" s="34" t="s">
        <v>1286</v>
      </c>
      <c r="Q129" s="60" t="s">
        <v>285</v>
      </c>
    </row>
    <row r="130" customFormat="false" ht="43.25" hidden="false" customHeight="false" outlineLevel="0" collapsed="false">
      <c r="A130" s="8" t="n">
        <v>26</v>
      </c>
      <c r="B130" s="8" t="s">
        <v>1227</v>
      </c>
      <c r="C130" s="8" t="s">
        <v>907</v>
      </c>
      <c r="D130" s="8" t="s">
        <v>908</v>
      </c>
      <c r="E130" s="8" t="s">
        <v>1287</v>
      </c>
      <c r="F130" s="8" t="s">
        <v>957</v>
      </c>
      <c r="G130" s="67" t="n">
        <v>18.925</v>
      </c>
      <c r="H130" s="58" t="n">
        <v>267.86</v>
      </c>
      <c r="I130" s="43" t="n">
        <f aca="false">IF(G130="","",H130/G130)</f>
        <v>14.1537648612946</v>
      </c>
      <c r="J130" s="42" t="n">
        <v>8.06</v>
      </c>
      <c r="K130" s="8" t="s">
        <v>958</v>
      </c>
      <c r="L130" s="42"/>
      <c r="M130" s="34" t="s">
        <v>1288</v>
      </c>
      <c r="N130" s="8"/>
      <c r="O130" s="8"/>
      <c r="P130" s="34" t="s">
        <v>1289</v>
      </c>
      <c r="Q130" s="60" t="s">
        <v>285</v>
      </c>
    </row>
    <row r="131" customFormat="false" ht="74.6" hidden="false" customHeight="false" outlineLevel="0" collapsed="false">
      <c r="A131" s="8" t="n">
        <v>27</v>
      </c>
      <c r="B131" s="8" t="s">
        <v>1227</v>
      </c>
      <c r="C131" s="8" t="s">
        <v>907</v>
      </c>
      <c r="D131" s="8" t="s">
        <v>959</v>
      </c>
      <c r="E131" s="8" t="s">
        <v>1290</v>
      </c>
      <c r="F131" s="8" t="s">
        <v>961</v>
      </c>
      <c r="G131" s="67" t="n">
        <v>18.144</v>
      </c>
      <c r="H131" s="58" t="n">
        <v>257.5</v>
      </c>
      <c r="I131" s="43" t="n">
        <f aca="false">IF(G131="","",H131/G131)</f>
        <v>14.1920194003527</v>
      </c>
      <c r="J131" s="42" t="n">
        <v>13.1</v>
      </c>
      <c r="K131" s="8" t="s">
        <v>969</v>
      </c>
      <c r="L131" s="42"/>
      <c r="M131" s="34" t="s">
        <v>962</v>
      </c>
      <c r="N131" s="8"/>
      <c r="O131" s="8"/>
      <c r="P131" s="34" t="s">
        <v>1291</v>
      </c>
      <c r="Q131" s="60" t="s">
        <v>285</v>
      </c>
    </row>
    <row r="132" customFormat="false" ht="64.15" hidden="false" customHeight="false" outlineLevel="0" collapsed="false">
      <c r="A132" s="8" t="n">
        <v>28</v>
      </c>
      <c r="B132" s="8" t="s">
        <v>1227</v>
      </c>
      <c r="C132" s="8" t="s">
        <v>917</v>
      </c>
      <c r="D132" s="8" t="s">
        <v>26</v>
      </c>
      <c r="E132" s="8" t="s">
        <v>1292</v>
      </c>
      <c r="F132" s="8" t="s">
        <v>957</v>
      </c>
      <c r="G132" s="67" t="n">
        <v>18.927</v>
      </c>
      <c r="H132" s="58" t="n">
        <v>270</v>
      </c>
      <c r="I132" s="43" t="n">
        <f aca="false">IF(G132="","",H132/G132)</f>
        <v>14.265335235378</v>
      </c>
      <c r="J132" s="42" t="n">
        <v>10.67</v>
      </c>
      <c r="K132" s="8" t="s">
        <v>1045</v>
      </c>
      <c r="L132" s="42" t="n">
        <v>94.35</v>
      </c>
      <c r="M132" s="34" t="s">
        <v>1293</v>
      </c>
      <c r="N132" s="8"/>
      <c r="O132" s="8" t="s">
        <v>917</v>
      </c>
      <c r="P132" s="34" t="s">
        <v>1294</v>
      </c>
      <c r="Q132" s="60" t="s">
        <v>285</v>
      </c>
    </row>
    <row r="133" customFormat="false" ht="43.25" hidden="false" customHeight="false" outlineLevel="0" collapsed="false">
      <c r="A133" s="8" t="n">
        <v>29</v>
      </c>
      <c r="B133" s="8" t="s">
        <v>1227</v>
      </c>
      <c r="C133" s="8" t="s">
        <v>917</v>
      </c>
      <c r="D133" s="8" t="s">
        <v>959</v>
      </c>
      <c r="E133" s="8" t="s">
        <v>1295</v>
      </c>
      <c r="F133" s="8" t="s">
        <v>1296</v>
      </c>
      <c r="G133" s="67" t="n">
        <v>15.422</v>
      </c>
      <c r="H133" s="58" t="n">
        <v>226</v>
      </c>
      <c r="I133" s="43" t="n">
        <f aca="false">IF(G133="","",H133/G133)</f>
        <v>14.6543898327065</v>
      </c>
      <c r="J133" s="42" t="n">
        <v>14.65</v>
      </c>
      <c r="K133" s="8" t="s">
        <v>1296</v>
      </c>
      <c r="L133" s="42"/>
      <c r="M133" s="34" t="s">
        <v>962</v>
      </c>
      <c r="N133" s="8"/>
      <c r="O133" s="8"/>
      <c r="P133" s="34" t="s">
        <v>1297</v>
      </c>
      <c r="Q133" s="60" t="s">
        <v>285</v>
      </c>
    </row>
    <row r="134" customFormat="false" ht="43.25" hidden="false" customHeight="false" outlineLevel="0" collapsed="false">
      <c r="A134" s="8" t="n">
        <v>30</v>
      </c>
      <c r="B134" s="8" t="s">
        <v>1227</v>
      </c>
      <c r="C134" s="8" t="s">
        <v>907</v>
      </c>
      <c r="D134" s="8" t="s">
        <v>908</v>
      </c>
      <c r="E134" s="8" t="s">
        <v>1298</v>
      </c>
      <c r="F134" s="8" t="s">
        <v>910</v>
      </c>
      <c r="G134" s="67" t="n">
        <v>15.14</v>
      </c>
      <c r="H134" s="58" t="n">
        <v>230.35</v>
      </c>
      <c r="I134" s="43" t="n">
        <f aca="false">IF(G134="","",H134/G134)</f>
        <v>15.2146631439894</v>
      </c>
      <c r="J134" s="42" t="n">
        <v>8.7</v>
      </c>
      <c r="K134" s="8" t="s">
        <v>911</v>
      </c>
      <c r="L134" s="42" t="n">
        <v>69.72</v>
      </c>
      <c r="M134" s="34" t="s">
        <v>1288</v>
      </c>
      <c r="N134" s="8"/>
      <c r="O134" s="8"/>
      <c r="P134" s="34" t="s">
        <v>1289</v>
      </c>
      <c r="Q134" s="60" t="s">
        <v>285</v>
      </c>
    </row>
    <row r="135" customFormat="false" ht="43.25" hidden="false" customHeight="false" outlineLevel="0" collapsed="false">
      <c r="A135" s="8" t="n">
        <v>31</v>
      </c>
      <c r="B135" s="8" t="s">
        <v>1227</v>
      </c>
      <c r="C135" s="8" t="s">
        <v>917</v>
      </c>
      <c r="D135" s="8" t="s">
        <v>1104</v>
      </c>
      <c r="E135" s="8" t="s">
        <v>1299</v>
      </c>
      <c r="F135" s="8" t="s">
        <v>1300</v>
      </c>
      <c r="G135" s="67" t="n">
        <v>8.165</v>
      </c>
      <c r="H135" s="58" t="n">
        <v>124.67</v>
      </c>
      <c r="I135" s="43" t="n">
        <f aca="false">IF(G135="","",H135/G135)</f>
        <v>15.2688303735456</v>
      </c>
      <c r="J135" s="42" t="n">
        <v>15.27</v>
      </c>
      <c r="K135" s="8" t="s">
        <v>1300</v>
      </c>
      <c r="L135" s="42"/>
      <c r="M135" s="34" t="s">
        <v>1301</v>
      </c>
      <c r="N135" s="8"/>
      <c r="O135" s="8"/>
      <c r="P135" s="34" t="s">
        <v>1302</v>
      </c>
      <c r="Q135" s="60" t="s">
        <v>285</v>
      </c>
    </row>
    <row r="136" customFormat="false" ht="53.7" hidden="false" customHeight="false" outlineLevel="0" collapsed="false">
      <c r="A136" s="8" t="n">
        <v>32</v>
      </c>
      <c r="B136" s="8" t="s">
        <v>1227</v>
      </c>
      <c r="C136" s="8" t="s">
        <v>917</v>
      </c>
      <c r="D136" s="8" t="s">
        <v>1047</v>
      </c>
      <c r="E136" s="8" t="s">
        <v>1303</v>
      </c>
      <c r="F136" s="8" t="s">
        <v>1008</v>
      </c>
      <c r="G136" s="67" t="n">
        <v>18.144</v>
      </c>
      <c r="H136" s="58" t="n">
        <v>281.04</v>
      </c>
      <c r="I136" s="43" t="n">
        <f aca="false">IF(G136="","",H136/G136)</f>
        <v>15.489417989418</v>
      </c>
      <c r="J136" s="42" t="n">
        <v>15.49</v>
      </c>
      <c r="K136" s="8" t="s">
        <v>1008</v>
      </c>
      <c r="L136" s="42"/>
      <c r="M136" s="34"/>
      <c r="N136" s="8"/>
      <c r="O136" s="8"/>
      <c r="P136" s="34" t="s">
        <v>1093</v>
      </c>
      <c r="Q136" s="60" t="s">
        <v>285</v>
      </c>
    </row>
    <row r="137" customFormat="false" ht="43.25" hidden="false" customHeight="false" outlineLevel="0" collapsed="false">
      <c r="A137" s="8" t="n">
        <v>33</v>
      </c>
      <c r="B137" s="8" t="s">
        <v>1227</v>
      </c>
      <c r="C137" s="8" t="s">
        <v>917</v>
      </c>
      <c r="D137" s="8" t="s">
        <v>1104</v>
      </c>
      <c r="E137" s="8" t="s">
        <v>1304</v>
      </c>
      <c r="F137" s="8" t="s">
        <v>1300</v>
      </c>
      <c r="G137" s="67" t="n">
        <v>8.165</v>
      </c>
      <c r="H137" s="58" t="n">
        <v>127.65</v>
      </c>
      <c r="I137" s="43" t="n">
        <f aca="false">IF(G137="","",H137/G137)</f>
        <v>15.6338028169014</v>
      </c>
      <c r="J137" s="42" t="n">
        <v>15.63</v>
      </c>
      <c r="K137" s="8" t="s">
        <v>1300</v>
      </c>
      <c r="L137" s="42"/>
      <c r="M137" s="34" t="s">
        <v>1305</v>
      </c>
      <c r="N137" s="8"/>
      <c r="O137" s="8"/>
      <c r="P137" s="34" t="s">
        <v>1306</v>
      </c>
      <c r="Q137" s="60" t="s">
        <v>285</v>
      </c>
    </row>
    <row r="138" customFormat="false" ht="43.25" hidden="false" customHeight="false" outlineLevel="0" collapsed="false">
      <c r="A138" s="8" t="n">
        <v>34</v>
      </c>
      <c r="B138" s="8" t="s">
        <v>1227</v>
      </c>
      <c r="C138" s="8" t="s">
        <v>917</v>
      </c>
      <c r="D138" s="8" t="s">
        <v>1104</v>
      </c>
      <c r="E138" s="8" t="s">
        <v>1307</v>
      </c>
      <c r="F138" s="8" t="s">
        <v>1300</v>
      </c>
      <c r="G138" s="67" t="n">
        <v>8.165</v>
      </c>
      <c r="H138" s="58" t="n">
        <v>127.65</v>
      </c>
      <c r="I138" s="43" t="n">
        <f aca="false">IF(G138="","",H138/G138)</f>
        <v>15.6338028169014</v>
      </c>
      <c r="J138" s="42" t="n">
        <v>15.63</v>
      </c>
      <c r="K138" s="8" t="s">
        <v>1300</v>
      </c>
      <c r="L138" s="42"/>
      <c r="M138" s="34" t="s">
        <v>1305</v>
      </c>
      <c r="N138" s="8"/>
      <c r="O138" s="8"/>
      <c r="P138" s="34" t="s">
        <v>1308</v>
      </c>
      <c r="Q138" s="60" t="s">
        <v>285</v>
      </c>
    </row>
    <row r="139" customFormat="false" ht="32.8" hidden="false" customHeight="false" outlineLevel="0" collapsed="false">
      <c r="A139" s="8" t="n">
        <v>35</v>
      </c>
      <c r="B139" s="8" t="s">
        <v>1227</v>
      </c>
      <c r="C139" s="8" t="s">
        <v>907</v>
      </c>
      <c r="D139" s="8" t="s">
        <v>1086</v>
      </c>
      <c r="E139" s="8" t="s">
        <v>1309</v>
      </c>
      <c r="F139" s="8" t="s">
        <v>1310</v>
      </c>
      <c r="G139" s="67" t="n">
        <v>19.051</v>
      </c>
      <c r="H139" s="58" t="n">
        <v>299.88</v>
      </c>
      <c r="I139" s="43" t="n">
        <f aca="false">IF(G139="","",H139/G139)</f>
        <v>15.7409059891869</v>
      </c>
      <c r="J139" s="42" t="n">
        <v>14.99</v>
      </c>
      <c r="K139" s="8" t="s">
        <v>1311</v>
      </c>
      <c r="L139" s="42"/>
      <c r="M139" s="34" t="s">
        <v>1312</v>
      </c>
      <c r="N139" s="8"/>
      <c r="O139" s="8"/>
      <c r="P139" s="34" t="s">
        <v>1313</v>
      </c>
      <c r="Q139" s="60" t="s">
        <v>285</v>
      </c>
    </row>
    <row r="140" customFormat="false" ht="85.05" hidden="false" customHeight="false" outlineLevel="0" collapsed="false">
      <c r="A140" s="8" t="n">
        <v>36</v>
      </c>
      <c r="B140" s="8" t="s">
        <v>1227</v>
      </c>
      <c r="C140" s="8" t="s">
        <v>917</v>
      </c>
      <c r="D140" s="8" t="s">
        <v>1030</v>
      </c>
      <c r="E140" s="8" t="s">
        <v>1314</v>
      </c>
      <c r="F140" s="8" t="s">
        <v>1032</v>
      </c>
      <c r="G140" s="67" t="n">
        <v>18.927</v>
      </c>
      <c r="H140" s="58" t="n">
        <v>300.64</v>
      </c>
      <c r="I140" s="43" t="n">
        <f aca="false">IF(G140="","",H140/G140)</f>
        <v>15.8841866117187</v>
      </c>
      <c r="J140" s="42" t="n">
        <v>14.15</v>
      </c>
      <c r="K140" s="8" t="s">
        <v>1315</v>
      </c>
      <c r="L140" s="42" t="n">
        <v>66.7</v>
      </c>
      <c r="M140" s="34" t="s">
        <v>1316</v>
      </c>
      <c r="N140" s="8"/>
      <c r="O140" s="8"/>
      <c r="P140" s="34" t="s">
        <v>1317</v>
      </c>
      <c r="Q140" s="60" t="s">
        <v>285</v>
      </c>
    </row>
    <row r="141" customFormat="false" ht="64.15" hidden="false" customHeight="false" outlineLevel="0" collapsed="false">
      <c r="A141" s="8" t="n">
        <v>37</v>
      </c>
      <c r="B141" s="8" t="s">
        <v>1227</v>
      </c>
      <c r="C141" s="8" t="s">
        <v>917</v>
      </c>
      <c r="D141" s="8" t="s">
        <v>26</v>
      </c>
      <c r="E141" s="8" t="s">
        <v>1318</v>
      </c>
      <c r="F141" s="8" t="s">
        <v>957</v>
      </c>
      <c r="G141" s="67" t="n">
        <v>18.927</v>
      </c>
      <c r="H141" s="58" t="n">
        <v>302.12</v>
      </c>
      <c r="I141" s="43" t="n">
        <f aca="false">IF(G141="","",H141/G141)</f>
        <v>15.9623817826386</v>
      </c>
      <c r="J141" s="42" t="n">
        <v>11.69</v>
      </c>
      <c r="K141" s="8" t="s">
        <v>1045</v>
      </c>
      <c r="L141" s="42" t="n">
        <v>69.87</v>
      </c>
      <c r="M141" s="34" t="s">
        <v>1319</v>
      </c>
      <c r="N141" s="8"/>
      <c r="O141" s="8" t="s">
        <v>917</v>
      </c>
      <c r="P141" s="34" t="s">
        <v>1320</v>
      </c>
      <c r="Q141" s="60" t="s">
        <v>285</v>
      </c>
    </row>
    <row r="142" customFormat="false" ht="32.8" hidden="false" customHeight="false" outlineLevel="0" collapsed="false">
      <c r="A142" s="8" t="n">
        <v>38</v>
      </c>
      <c r="B142" s="8" t="s">
        <v>1227</v>
      </c>
      <c r="C142" s="8" t="s">
        <v>917</v>
      </c>
      <c r="D142" s="8" t="s">
        <v>1047</v>
      </c>
      <c r="E142" s="8" t="s">
        <v>1321</v>
      </c>
      <c r="F142" s="8" t="s">
        <v>1121</v>
      </c>
      <c r="G142" s="67" t="n">
        <v>18.144</v>
      </c>
      <c r="H142" s="58" t="n">
        <v>294.59</v>
      </c>
      <c r="I142" s="43" t="n">
        <f aca="false">IF(G142="","",H142/G142)</f>
        <v>16.236221340388</v>
      </c>
      <c r="J142" s="42" t="n">
        <v>13.79</v>
      </c>
      <c r="K142" s="8" t="s">
        <v>1322</v>
      </c>
      <c r="L142" s="42"/>
      <c r="M142" s="34" t="s">
        <v>1323</v>
      </c>
      <c r="N142" s="8"/>
      <c r="O142" s="8"/>
      <c r="P142" s="34" t="s">
        <v>1324</v>
      </c>
      <c r="Q142" s="60" t="s">
        <v>285</v>
      </c>
    </row>
    <row r="143" customFormat="false" ht="22.35" hidden="false" customHeight="false" outlineLevel="0" collapsed="false">
      <c r="A143" s="8" t="n">
        <v>39</v>
      </c>
      <c r="B143" s="8" t="s">
        <v>1227</v>
      </c>
      <c r="C143" s="8" t="s">
        <v>907</v>
      </c>
      <c r="D143" s="8" t="s">
        <v>85</v>
      </c>
      <c r="E143" s="8" t="s">
        <v>1325</v>
      </c>
      <c r="F143" s="8" t="s">
        <v>530</v>
      </c>
      <c r="G143" s="67" t="n">
        <v>18.927</v>
      </c>
      <c r="H143" s="58" t="n">
        <v>310</v>
      </c>
      <c r="I143" s="43" t="n">
        <f aca="false">IF(G143="","",H143/G143)</f>
        <v>16.3787182332118</v>
      </c>
      <c r="J143" s="42" t="n">
        <v>16.38</v>
      </c>
      <c r="K143" s="8" t="s">
        <v>530</v>
      </c>
      <c r="L143" s="42" t="n">
        <v>80</v>
      </c>
      <c r="M143" s="34" t="s">
        <v>1326</v>
      </c>
      <c r="N143" s="8"/>
      <c r="O143" s="8" t="s">
        <v>917</v>
      </c>
      <c r="P143" s="34"/>
      <c r="Q143" s="60" t="s">
        <v>285</v>
      </c>
    </row>
    <row r="144" customFormat="false" ht="64.15" hidden="false" customHeight="false" outlineLevel="0" collapsed="false">
      <c r="A144" s="8" t="n">
        <v>40</v>
      </c>
      <c r="B144" s="8" t="s">
        <v>1227</v>
      </c>
      <c r="C144" s="8" t="s">
        <v>907</v>
      </c>
      <c r="D144" s="8" t="s">
        <v>1006</v>
      </c>
      <c r="E144" s="8" t="s">
        <v>1327</v>
      </c>
      <c r="F144" s="8" t="s">
        <v>1008</v>
      </c>
      <c r="G144" s="67" t="n">
        <v>18.144</v>
      </c>
      <c r="H144" s="58" t="n">
        <v>297.62</v>
      </c>
      <c r="I144" s="43" t="n">
        <f aca="false">IF(G144="","",H144/G144)</f>
        <v>16.4032186948854</v>
      </c>
      <c r="J144" s="42" t="n">
        <v>16.4</v>
      </c>
      <c r="K144" s="8" t="s">
        <v>1008</v>
      </c>
      <c r="L144" s="42"/>
      <c r="M144" s="34" t="s">
        <v>1328</v>
      </c>
      <c r="N144" s="8"/>
      <c r="O144" s="8"/>
      <c r="P144" s="34" t="s">
        <v>1329</v>
      </c>
      <c r="Q144" s="60" t="s">
        <v>285</v>
      </c>
    </row>
    <row r="145" customFormat="false" ht="32.8" hidden="false" customHeight="false" outlineLevel="0" collapsed="false">
      <c r="A145" s="8" t="n">
        <v>41</v>
      </c>
      <c r="B145" s="8" t="s">
        <v>1227</v>
      </c>
      <c r="C145" s="8" t="s">
        <v>917</v>
      </c>
      <c r="D145" s="8" t="s">
        <v>1047</v>
      </c>
      <c r="E145" s="8" t="s">
        <v>1330</v>
      </c>
      <c r="F145" s="8" t="s">
        <v>1008</v>
      </c>
      <c r="G145" s="67" t="n">
        <v>18.144</v>
      </c>
      <c r="H145" s="58" t="n">
        <v>298.86</v>
      </c>
      <c r="I145" s="43" t="n">
        <f aca="false">IF(G145="","",H145/G145)</f>
        <v>16.4715608465609</v>
      </c>
      <c r="J145" s="42" t="n">
        <v>16.47</v>
      </c>
      <c r="K145" s="8" t="s">
        <v>1008</v>
      </c>
      <c r="L145" s="42"/>
      <c r="M145" s="34"/>
      <c r="N145" s="8"/>
      <c r="O145" s="8"/>
      <c r="P145" s="34" t="s">
        <v>1331</v>
      </c>
      <c r="Q145" s="60" t="s">
        <v>285</v>
      </c>
    </row>
    <row r="146" customFormat="false" ht="43.25" hidden="false" customHeight="false" outlineLevel="0" collapsed="false">
      <c r="A146" s="8" t="n">
        <v>42</v>
      </c>
      <c r="B146" s="8" t="s">
        <v>1227</v>
      </c>
      <c r="C146" s="8" t="s">
        <v>917</v>
      </c>
      <c r="D146" s="8" t="s">
        <v>1047</v>
      </c>
      <c r="E146" s="8" t="s">
        <v>1332</v>
      </c>
      <c r="F146" s="8" t="s">
        <v>1121</v>
      </c>
      <c r="G146" s="67" t="n">
        <v>18.144</v>
      </c>
      <c r="H146" s="58" t="n">
        <v>312.94</v>
      </c>
      <c r="I146" s="43" t="n">
        <f aca="false">IF(G146="","",H146/G146)</f>
        <v>17.2475749559083</v>
      </c>
      <c r="J146" s="42" t="n">
        <v>17.25</v>
      </c>
      <c r="K146" s="8" t="s">
        <v>1121</v>
      </c>
      <c r="L146" s="42"/>
      <c r="M146" s="34"/>
      <c r="N146" s="8"/>
      <c r="O146" s="8"/>
      <c r="P146" s="34" t="s">
        <v>1333</v>
      </c>
      <c r="Q146" s="60" t="s">
        <v>285</v>
      </c>
    </row>
    <row r="147" customFormat="false" ht="64.15" hidden="false" customHeight="false" outlineLevel="0" collapsed="false">
      <c r="A147" s="8" t="n">
        <v>43</v>
      </c>
      <c r="B147" s="8" t="s">
        <v>1227</v>
      </c>
      <c r="C147" s="8" t="s">
        <v>917</v>
      </c>
      <c r="D147" s="8" t="s">
        <v>119</v>
      </c>
      <c r="E147" s="8" t="s">
        <v>1334</v>
      </c>
      <c r="F147" s="8" t="s">
        <v>929</v>
      </c>
      <c r="G147" s="67" t="n">
        <v>3.785</v>
      </c>
      <c r="H147" s="58" t="n">
        <v>66</v>
      </c>
      <c r="I147" s="43" t="n">
        <f aca="false">IF(G147="","",H147/G147)</f>
        <v>17.4372523117569</v>
      </c>
      <c r="J147" s="42" t="n">
        <v>17.44</v>
      </c>
      <c r="K147" s="8" t="s">
        <v>929</v>
      </c>
      <c r="L147" s="42" t="n">
        <v>66</v>
      </c>
      <c r="M147" s="34" t="s">
        <v>1039</v>
      </c>
      <c r="N147" s="8"/>
      <c r="O147" s="8" t="s">
        <v>917</v>
      </c>
      <c r="P147" s="34" t="s">
        <v>1335</v>
      </c>
      <c r="Q147" s="60" t="s">
        <v>285</v>
      </c>
    </row>
    <row r="148" customFormat="false" ht="43.25" hidden="false" customHeight="false" outlineLevel="0" collapsed="false">
      <c r="A148" s="8" t="n">
        <v>44</v>
      </c>
      <c r="B148" s="8" t="s">
        <v>1227</v>
      </c>
      <c r="C148" s="8" t="s">
        <v>907</v>
      </c>
      <c r="D148" s="8" t="s">
        <v>959</v>
      </c>
      <c r="E148" s="8" t="s">
        <v>1336</v>
      </c>
      <c r="F148" s="8" t="s">
        <v>961</v>
      </c>
      <c r="G148" s="67" t="n">
        <v>18.144</v>
      </c>
      <c r="H148" s="58" t="n">
        <v>322.5</v>
      </c>
      <c r="I148" s="43" t="n">
        <f aca="false">IF(G148="","",H148/G148)</f>
        <v>17.7744708994709</v>
      </c>
      <c r="J148" s="42" t="n">
        <v>17.77</v>
      </c>
      <c r="K148" s="8" t="s">
        <v>961</v>
      </c>
      <c r="L148" s="42"/>
      <c r="M148" s="34" t="s">
        <v>962</v>
      </c>
      <c r="N148" s="8"/>
      <c r="O148" s="8"/>
      <c r="P148" s="34" t="s">
        <v>1337</v>
      </c>
      <c r="Q148" s="60" t="s">
        <v>285</v>
      </c>
    </row>
    <row r="149" customFormat="false" ht="74.6" hidden="false" customHeight="false" outlineLevel="0" collapsed="false">
      <c r="A149" s="8" t="n">
        <v>45</v>
      </c>
      <c r="B149" s="8" t="s">
        <v>1227</v>
      </c>
      <c r="C149" s="8" t="s">
        <v>917</v>
      </c>
      <c r="D149" s="8" t="s">
        <v>1047</v>
      </c>
      <c r="E149" s="8" t="s">
        <v>1338</v>
      </c>
      <c r="F149" s="8" t="s">
        <v>1008</v>
      </c>
      <c r="G149" s="67" t="n">
        <v>18.144</v>
      </c>
      <c r="H149" s="58" t="n">
        <v>325.66</v>
      </c>
      <c r="I149" s="43" t="n">
        <f aca="false">IF(G149="","",H149/G149)</f>
        <v>17.9486331569665</v>
      </c>
      <c r="J149" s="42" t="n">
        <v>17.95</v>
      </c>
      <c r="K149" s="8" t="s">
        <v>1008</v>
      </c>
      <c r="L149" s="42"/>
      <c r="M149" s="34"/>
      <c r="N149" s="8"/>
      <c r="O149" s="8"/>
      <c r="P149" s="34" t="s">
        <v>1339</v>
      </c>
      <c r="Q149" s="60" t="s">
        <v>285</v>
      </c>
    </row>
    <row r="150" customFormat="false" ht="64.15" hidden="false" customHeight="false" outlineLevel="0" collapsed="false">
      <c r="A150" s="8" t="n">
        <v>46</v>
      </c>
      <c r="B150" s="8" t="s">
        <v>1227</v>
      </c>
      <c r="C150" s="8" t="s">
        <v>917</v>
      </c>
      <c r="D150" s="8" t="s">
        <v>119</v>
      </c>
      <c r="E150" s="8" t="s">
        <v>1340</v>
      </c>
      <c r="F150" s="8" t="s">
        <v>1042</v>
      </c>
      <c r="G150" s="67" t="n">
        <v>15.142</v>
      </c>
      <c r="H150" s="58" t="n">
        <v>272</v>
      </c>
      <c r="I150" s="43" t="n">
        <f aca="false">IF(G150="","",H150/G150)</f>
        <v>17.9632809404306</v>
      </c>
      <c r="J150" s="42" t="n">
        <v>17.96</v>
      </c>
      <c r="K150" s="8" t="s">
        <v>1042</v>
      </c>
      <c r="L150" s="42" t="n">
        <v>69</v>
      </c>
      <c r="M150" s="34" t="s">
        <v>1341</v>
      </c>
      <c r="N150" s="8"/>
      <c r="O150" s="8" t="s">
        <v>917</v>
      </c>
      <c r="P150" s="34" t="s">
        <v>1342</v>
      </c>
      <c r="Q150" s="60" t="s">
        <v>285</v>
      </c>
    </row>
    <row r="151" customFormat="false" ht="32.8" hidden="false" customHeight="false" outlineLevel="0" collapsed="false">
      <c r="A151" s="8" t="n">
        <v>47</v>
      </c>
      <c r="B151" s="8" t="s">
        <v>1227</v>
      </c>
      <c r="C151" s="8" t="s">
        <v>917</v>
      </c>
      <c r="D151" s="8" t="s">
        <v>1143</v>
      </c>
      <c r="E151" s="8" t="s">
        <v>1343</v>
      </c>
      <c r="F151" s="8" t="s">
        <v>1162</v>
      </c>
      <c r="G151" s="67" t="n">
        <v>16.33</v>
      </c>
      <c r="H151" s="58" t="n">
        <v>302.88</v>
      </c>
      <c r="I151" s="43" t="n">
        <f aca="false">IF(G151="","",H151/G151)</f>
        <v>18.5474586650337</v>
      </c>
      <c r="J151" s="42" t="n">
        <v>18.55</v>
      </c>
      <c r="K151" s="8" t="s">
        <v>1162</v>
      </c>
      <c r="L151" s="42"/>
      <c r="M151" s="34" t="s">
        <v>1146</v>
      </c>
      <c r="N151" s="8"/>
      <c r="O151" s="8"/>
      <c r="P151" s="34" t="s">
        <v>1156</v>
      </c>
      <c r="Q151" s="60" t="s">
        <v>285</v>
      </c>
    </row>
    <row r="152" customFormat="false" ht="32.8" hidden="false" customHeight="false" outlineLevel="0" collapsed="false">
      <c r="A152" s="8" t="n">
        <v>48</v>
      </c>
      <c r="B152" s="8" t="s">
        <v>1227</v>
      </c>
      <c r="C152" s="8" t="s">
        <v>917</v>
      </c>
      <c r="D152" s="8" t="s">
        <v>918</v>
      </c>
      <c r="E152" s="8" t="s">
        <v>1344</v>
      </c>
      <c r="F152" s="8" t="s">
        <v>936</v>
      </c>
      <c r="G152" s="67" t="n">
        <v>3.785</v>
      </c>
      <c r="H152" s="58" t="n">
        <v>71.55</v>
      </c>
      <c r="I152" s="43" t="n">
        <f aca="false">IF(G152="","",H152/G152)</f>
        <v>18.9035667107001</v>
      </c>
      <c r="J152" s="42" t="n">
        <v>18.9</v>
      </c>
      <c r="K152" s="8" t="s">
        <v>936</v>
      </c>
      <c r="L152" s="42" t="n">
        <v>79.5</v>
      </c>
      <c r="M152" s="34" t="s">
        <v>1345</v>
      </c>
      <c r="N152" s="8"/>
      <c r="O152" s="8"/>
      <c r="P152" s="34" t="s">
        <v>1346</v>
      </c>
      <c r="Q152" s="60" t="s">
        <v>285</v>
      </c>
    </row>
    <row r="153" customFormat="false" ht="64.15" hidden="false" customHeight="false" outlineLevel="0" collapsed="false">
      <c r="A153" s="8" t="n">
        <v>49</v>
      </c>
      <c r="B153" s="8" t="s">
        <v>1227</v>
      </c>
      <c r="C153" s="8" t="s">
        <v>917</v>
      </c>
      <c r="D153" s="8" t="s">
        <v>26</v>
      </c>
      <c r="E153" s="8" t="s">
        <v>1347</v>
      </c>
      <c r="F153" s="8" t="s">
        <v>957</v>
      </c>
      <c r="G153" s="67" t="n">
        <v>18.927</v>
      </c>
      <c r="H153" s="58" t="n">
        <v>371.8</v>
      </c>
      <c r="I153" s="43" t="n">
        <f aca="false">IF(G153="","",H153/G153)</f>
        <v>19.643894964865</v>
      </c>
      <c r="J153" s="42" t="n">
        <v>15.3</v>
      </c>
      <c r="K153" s="8" t="s">
        <v>1045</v>
      </c>
      <c r="L153" s="42" t="n">
        <v>81.35</v>
      </c>
      <c r="M153" s="34" t="s">
        <v>1348</v>
      </c>
      <c r="N153" s="8"/>
      <c r="O153" s="8" t="s">
        <v>917</v>
      </c>
      <c r="P153" s="34" t="s">
        <v>1255</v>
      </c>
      <c r="Q153" s="60" t="s">
        <v>285</v>
      </c>
    </row>
    <row r="154" customFormat="false" ht="85.05" hidden="false" customHeight="false" outlineLevel="0" collapsed="false">
      <c r="A154" s="8" t="n">
        <v>50</v>
      </c>
      <c r="B154" s="8" t="s">
        <v>1227</v>
      </c>
      <c r="C154" s="8" t="s">
        <v>917</v>
      </c>
      <c r="D154" s="8" t="s">
        <v>1047</v>
      </c>
      <c r="E154" s="8" t="s">
        <v>1349</v>
      </c>
      <c r="F154" s="8" t="s">
        <v>1008</v>
      </c>
      <c r="G154" s="67" t="n">
        <v>18.144</v>
      </c>
      <c r="H154" s="58" t="n">
        <v>372.17</v>
      </c>
      <c r="I154" s="43" t="n">
        <f aca="false">IF(G154="","",H154/G154)</f>
        <v>20.5120149911817</v>
      </c>
      <c r="J154" s="42" t="n">
        <v>20.51</v>
      </c>
      <c r="K154" s="8" t="s">
        <v>1008</v>
      </c>
      <c r="L154" s="42"/>
      <c r="M154" s="34" t="s">
        <v>1350</v>
      </c>
      <c r="N154" s="8"/>
      <c r="O154" s="8"/>
      <c r="P154" s="34" t="s">
        <v>1351</v>
      </c>
      <c r="Q154" s="60" t="s">
        <v>285</v>
      </c>
    </row>
    <row r="155" customFormat="false" ht="32.8" hidden="false" customHeight="false" outlineLevel="0" collapsed="false">
      <c r="A155" s="8" t="n">
        <v>51</v>
      </c>
      <c r="B155" s="8" t="s">
        <v>1227</v>
      </c>
      <c r="C155" s="8" t="s">
        <v>917</v>
      </c>
      <c r="D155" s="8" t="s">
        <v>1143</v>
      </c>
      <c r="E155" s="8" t="s">
        <v>1352</v>
      </c>
      <c r="F155" s="8" t="s">
        <v>1145</v>
      </c>
      <c r="G155" s="67" t="n">
        <v>16.33</v>
      </c>
      <c r="H155" s="58" t="n">
        <v>341.68</v>
      </c>
      <c r="I155" s="43" t="n">
        <f aca="false">IF(G155="","",H155/G155)</f>
        <v>20.9234537660747</v>
      </c>
      <c r="J155" s="42" t="n">
        <v>20.92</v>
      </c>
      <c r="K155" s="8" t="s">
        <v>1145</v>
      </c>
      <c r="L155" s="42"/>
      <c r="M155" s="34" t="s">
        <v>1146</v>
      </c>
      <c r="N155" s="8"/>
      <c r="O155" s="8"/>
      <c r="P155" s="34" t="s">
        <v>1353</v>
      </c>
      <c r="Q155" s="60" t="s">
        <v>285</v>
      </c>
    </row>
    <row r="156" customFormat="false" ht="43.25" hidden="false" customHeight="false" outlineLevel="0" collapsed="false">
      <c r="A156" s="8" t="n">
        <v>52</v>
      </c>
      <c r="B156" s="8" t="s">
        <v>1227</v>
      </c>
      <c r="C156" s="8" t="s">
        <v>917</v>
      </c>
      <c r="D156" s="8" t="s">
        <v>918</v>
      </c>
      <c r="E156" s="8" t="s">
        <v>1354</v>
      </c>
      <c r="F156" s="8" t="s">
        <v>1054</v>
      </c>
      <c r="G156" s="67" t="n">
        <v>3.785</v>
      </c>
      <c r="H156" s="58" t="n">
        <v>81.75</v>
      </c>
      <c r="I156" s="43" t="n">
        <f aca="false">IF(G156="","",H156/G156)</f>
        <v>21.5984147952444</v>
      </c>
      <c r="J156" s="42" t="n">
        <v>21.6</v>
      </c>
      <c r="K156" s="8" t="s">
        <v>1054</v>
      </c>
      <c r="L156" s="42" t="n">
        <v>81.75</v>
      </c>
      <c r="M156" s="34" t="s">
        <v>1355</v>
      </c>
      <c r="N156" s="8"/>
      <c r="O156" s="8"/>
      <c r="P156" s="34" t="s">
        <v>1356</v>
      </c>
      <c r="Q156" s="60" t="s">
        <v>285</v>
      </c>
    </row>
    <row r="157" customFormat="false" ht="64.15" hidden="false" customHeight="false" outlineLevel="0" collapsed="false">
      <c r="A157" s="8" t="n">
        <v>53</v>
      </c>
      <c r="B157" s="8" t="s">
        <v>1227</v>
      </c>
      <c r="C157" s="8" t="s">
        <v>917</v>
      </c>
      <c r="D157" s="8" t="s">
        <v>26</v>
      </c>
      <c r="E157" s="8" t="s">
        <v>1357</v>
      </c>
      <c r="F157" s="8" t="s">
        <v>957</v>
      </c>
      <c r="G157" s="67" t="n">
        <v>18.927</v>
      </c>
      <c r="H157" s="58" t="n">
        <v>412.56</v>
      </c>
      <c r="I157" s="43" t="n">
        <f aca="false">IF(G157="","",H157/G157)</f>
        <v>21.7974322396576</v>
      </c>
      <c r="J157" s="42" t="n">
        <v>17.03</v>
      </c>
      <c r="K157" s="8" t="s">
        <v>1045</v>
      </c>
      <c r="L157" s="42" t="n">
        <v>97.26</v>
      </c>
      <c r="M157" s="34" t="s">
        <v>1358</v>
      </c>
      <c r="N157" s="8"/>
      <c r="O157" s="8" t="s">
        <v>917</v>
      </c>
      <c r="P157" s="34" t="s">
        <v>1359</v>
      </c>
      <c r="Q157" s="60" t="s">
        <v>285</v>
      </c>
    </row>
    <row r="158" customFormat="false" ht="74.6" hidden="false" customHeight="false" outlineLevel="0" collapsed="false">
      <c r="A158" s="8" t="n">
        <v>54</v>
      </c>
      <c r="B158" s="8" t="s">
        <v>1227</v>
      </c>
      <c r="C158" s="8" t="s">
        <v>917</v>
      </c>
      <c r="D158" s="8" t="s">
        <v>37</v>
      </c>
      <c r="E158" s="8" t="s">
        <v>1360</v>
      </c>
      <c r="F158" s="8" t="s">
        <v>1058</v>
      </c>
      <c r="G158" s="67" t="n">
        <v>18.927</v>
      </c>
      <c r="H158" s="58" t="n">
        <v>418.99</v>
      </c>
      <c r="I158" s="43" t="n">
        <f aca="false">IF(G158="","",H158/G158)</f>
        <v>22.1371585565594</v>
      </c>
      <c r="J158" s="42" t="n">
        <v>20.07</v>
      </c>
      <c r="K158" s="8" t="s">
        <v>1059</v>
      </c>
      <c r="L158" s="42" t="n">
        <v>89.99</v>
      </c>
      <c r="M158" s="34" t="s">
        <v>1060</v>
      </c>
      <c r="N158" s="8"/>
      <c r="O158" s="8" t="s">
        <v>917</v>
      </c>
      <c r="P158" s="34" t="s">
        <v>1361</v>
      </c>
      <c r="Q158" s="60" t="s">
        <v>285</v>
      </c>
    </row>
    <row r="159" customFormat="false" ht="32.8" hidden="false" customHeight="false" outlineLevel="0" collapsed="false">
      <c r="A159" s="8" t="n">
        <v>55</v>
      </c>
      <c r="B159" s="8" t="s">
        <v>1227</v>
      </c>
      <c r="C159" s="8" t="s">
        <v>917</v>
      </c>
      <c r="D159" s="8" t="s">
        <v>1143</v>
      </c>
      <c r="E159" s="8" t="s">
        <v>1362</v>
      </c>
      <c r="F159" s="8" t="s">
        <v>1151</v>
      </c>
      <c r="G159" s="67" t="n">
        <v>16.33</v>
      </c>
      <c r="H159" s="58" t="n">
        <v>375</v>
      </c>
      <c r="I159" s="43" t="n">
        <f aca="false">IF(G159="","",H159/G159)</f>
        <v>22.9638701775873</v>
      </c>
      <c r="J159" s="42" t="n">
        <v>22.96</v>
      </c>
      <c r="K159" s="8" t="s">
        <v>1151</v>
      </c>
      <c r="L159" s="42"/>
      <c r="M159" s="34" t="s">
        <v>1146</v>
      </c>
      <c r="N159" s="8"/>
      <c r="O159" s="8"/>
      <c r="P159" s="34" t="s">
        <v>1363</v>
      </c>
      <c r="Q159" s="60" t="s">
        <v>285</v>
      </c>
    </row>
    <row r="160" customFormat="false" ht="85.05" hidden="false" customHeight="false" outlineLevel="0" collapsed="false">
      <c r="A160" s="8" t="n">
        <v>56</v>
      </c>
      <c r="B160" s="8" t="s">
        <v>1227</v>
      </c>
      <c r="C160" s="8" t="s">
        <v>917</v>
      </c>
      <c r="D160" s="8" t="s">
        <v>1138</v>
      </c>
      <c r="E160" s="8" t="s">
        <v>1364</v>
      </c>
      <c r="F160" s="8" t="s">
        <v>1181</v>
      </c>
      <c r="G160" s="67" t="n">
        <v>18</v>
      </c>
      <c r="H160" s="58" t="n">
        <v>438.4</v>
      </c>
      <c r="I160" s="43" t="n">
        <f aca="false">IF(G160="","",H160/G160)</f>
        <v>24.3555555555556</v>
      </c>
      <c r="J160" s="42" t="n">
        <v>24.36</v>
      </c>
      <c r="K160" s="8" t="s">
        <v>1181</v>
      </c>
      <c r="L160" s="42" t="n">
        <v>125.3</v>
      </c>
      <c r="M160" s="34" t="s">
        <v>1365</v>
      </c>
      <c r="N160" s="8"/>
      <c r="O160" s="8"/>
      <c r="P160" s="34" t="s">
        <v>1366</v>
      </c>
      <c r="Q160" s="60" t="s">
        <v>285</v>
      </c>
    </row>
    <row r="161" customFormat="false" ht="53.7" hidden="false" customHeight="false" outlineLevel="0" collapsed="false">
      <c r="A161" s="8" t="n">
        <v>57</v>
      </c>
      <c r="B161" s="8" t="s">
        <v>1227</v>
      </c>
      <c r="C161" s="8" t="s">
        <v>917</v>
      </c>
      <c r="D161" s="8" t="s">
        <v>1047</v>
      </c>
      <c r="E161" s="8" t="s">
        <v>1367</v>
      </c>
      <c r="F161" s="8" t="s">
        <v>1092</v>
      </c>
      <c r="G161" s="67" t="n">
        <v>15.876</v>
      </c>
      <c r="H161" s="58" t="n">
        <v>387.84</v>
      </c>
      <c r="I161" s="43" t="n">
        <f aca="false">IF(G161="","",H161/G161)</f>
        <v>24.4293272864701</v>
      </c>
      <c r="J161" s="42" t="n">
        <v>24.43</v>
      </c>
      <c r="K161" s="8" t="s">
        <v>1092</v>
      </c>
      <c r="L161" s="42"/>
      <c r="M161" s="34" t="s">
        <v>1368</v>
      </c>
      <c r="N161" s="8"/>
      <c r="O161" s="8"/>
      <c r="P161" s="34" t="s">
        <v>1369</v>
      </c>
      <c r="Q161" s="60" t="s">
        <v>285</v>
      </c>
    </row>
    <row r="162" customFormat="false" ht="64.15" hidden="false" customHeight="false" outlineLevel="0" collapsed="false">
      <c r="A162" s="8" t="n">
        <v>58</v>
      </c>
      <c r="B162" s="8" t="s">
        <v>1227</v>
      </c>
      <c r="C162" s="8" t="s">
        <v>917</v>
      </c>
      <c r="D162" s="8" t="s">
        <v>37</v>
      </c>
      <c r="E162" s="8" t="s">
        <v>1370</v>
      </c>
      <c r="F162" s="8" t="s">
        <v>1058</v>
      </c>
      <c r="G162" s="67" t="n">
        <v>18.927</v>
      </c>
      <c r="H162" s="58" t="n">
        <v>462.99</v>
      </c>
      <c r="I162" s="43" t="n">
        <f aca="false">IF(G162="","",H162/G162)</f>
        <v>24.4618798541766</v>
      </c>
      <c r="J162" s="42" t="n">
        <v>21.83</v>
      </c>
      <c r="K162" s="8" t="s">
        <v>1059</v>
      </c>
      <c r="L162" s="42" t="n">
        <v>108.99</v>
      </c>
      <c r="M162" s="34" t="s">
        <v>1060</v>
      </c>
      <c r="N162" s="8"/>
      <c r="O162" s="8" t="s">
        <v>917</v>
      </c>
      <c r="P162" s="34" t="s">
        <v>1371</v>
      </c>
      <c r="Q162" s="60" t="s">
        <v>285</v>
      </c>
    </row>
    <row r="163" customFormat="false" ht="53.7" hidden="false" customHeight="false" outlineLevel="0" collapsed="false">
      <c r="A163" s="8" t="n">
        <v>59</v>
      </c>
      <c r="B163" s="8" t="s">
        <v>1227</v>
      </c>
      <c r="C163" s="8" t="s">
        <v>917</v>
      </c>
      <c r="D163" s="8" t="s">
        <v>1047</v>
      </c>
      <c r="E163" s="8" t="s">
        <v>1372</v>
      </c>
      <c r="F163" s="8" t="s">
        <v>1092</v>
      </c>
      <c r="G163" s="67" t="n">
        <v>15.876</v>
      </c>
      <c r="H163" s="58" t="n">
        <v>392.23</v>
      </c>
      <c r="I163" s="43" t="n">
        <f aca="false">IF(G163="","",H163/G163)</f>
        <v>24.7058453010834</v>
      </c>
      <c r="J163" s="42" t="n">
        <v>24.71</v>
      </c>
      <c r="K163" s="8" t="s">
        <v>1092</v>
      </c>
      <c r="L163" s="42"/>
      <c r="M163" s="34" t="s">
        <v>1373</v>
      </c>
      <c r="N163" s="8"/>
      <c r="O163" s="8"/>
      <c r="P163" s="34" t="s">
        <v>1374</v>
      </c>
      <c r="Q163" s="60" t="s">
        <v>285</v>
      </c>
    </row>
    <row r="164" customFormat="false" ht="64.15" hidden="false" customHeight="false" outlineLevel="0" collapsed="false">
      <c r="A164" s="8" t="n">
        <v>60</v>
      </c>
      <c r="B164" s="8" t="s">
        <v>1227</v>
      </c>
      <c r="C164" s="8" t="s">
        <v>917</v>
      </c>
      <c r="D164" s="8" t="s">
        <v>119</v>
      </c>
      <c r="E164" s="8" t="s">
        <v>1375</v>
      </c>
      <c r="F164" s="8" t="s">
        <v>1042</v>
      </c>
      <c r="G164" s="67" t="n">
        <v>15.142</v>
      </c>
      <c r="H164" s="58" t="n">
        <v>382</v>
      </c>
      <c r="I164" s="43" t="n">
        <f aca="false">IF(G164="","",H164/G164)</f>
        <v>25.2278430854577</v>
      </c>
      <c r="J164" s="42" t="n">
        <v>25.23</v>
      </c>
      <c r="K164" s="8" t="s">
        <v>1042</v>
      </c>
      <c r="L164" s="42" t="n">
        <v>99</v>
      </c>
      <c r="M164" s="34" t="s">
        <v>1039</v>
      </c>
      <c r="N164" s="8"/>
      <c r="O164" s="8" t="s">
        <v>917</v>
      </c>
      <c r="P164" s="34" t="s">
        <v>1376</v>
      </c>
      <c r="Q164" s="60" t="s">
        <v>285</v>
      </c>
    </row>
    <row r="165" customFormat="false" ht="43.25" hidden="false" customHeight="false" outlineLevel="0" collapsed="false">
      <c r="A165" s="8" t="n">
        <v>61</v>
      </c>
      <c r="B165" s="8" t="s">
        <v>1227</v>
      </c>
      <c r="C165" s="8" t="s">
        <v>917</v>
      </c>
      <c r="D165" s="8" t="s">
        <v>1047</v>
      </c>
      <c r="E165" s="8" t="s">
        <v>1377</v>
      </c>
      <c r="F165" s="8" t="s">
        <v>1378</v>
      </c>
      <c r="G165" s="67" t="n">
        <v>15.876</v>
      </c>
      <c r="H165" s="58" t="n">
        <v>414.78</v>
      </c>
      <c r="I165" s="43" t="n">
        <f aca="false">IF(G165="","",H165/G165)</f>
        <v>26.1262282690854</v>
      </c>
      <c r="J165" s="42" t="n">
        <v>26.13</v>
      </c>
      <c r="K165" s="8" t="s">
        <v>1378</v>
      </c>
      <c r="L165" s="42"/>
      <c r="M165" s="34"/>
      <c r="N165" s="8"/>
      <c r="O165" s="8"/>
      <c r="P165" s="34" t="s">
        <v>1379</v>
      </c>
      <c r="Q165" s="60" t="s">
        <v>285</v>
      </c>
    </row>
    <row r="166" customFormat="false" ht="32.8" hidden="false" customHeight="false" outlineLevel="0" collapsed="false">
      <c r="A166" s="8" t="n">
        <v>62</v>
      </c>
      <c r="B166" s="8" t="s">
        <v>1227</v>
      </c>
      <c r="C166" s="8" t="s">
        <v>917</v>
      </c>
      <c r="D166" s="8" t="s">
        <v>1143</v>
      </c>
      <c r="E166" s="8" t="s">
        <v>1380</v>
      </c>
      <c r="F166" s="8" t="s">
        <v>1381</v>
      </c>
      <c r="G166" s="67" t="n">
        <v>16.33</v>
      </c>
      <c r="H166" s="58" t="n">
        <v>428.5</v>
      </c>
      <c r="I166" s="43" t="n">
        <f aca="false">IF(G166="","",H166/G166)</f>
        <v>26.2400489895897</v>
      </c>
      <c r="J166" s="42" t="n">
        <v>26.24</v>
      </c>
      <c r="K166" s="8" t="s">
        <v>1381</v>
      </c>
      <c r="L166" s="42"/>
      <c r="M166" s="34" t="s">
        <v>1146</v>
      </c>
      <c r="N166" s="8"/>
      <c r="O166" s="8"/>
      <c r="P166" s="34" t="s">
        <v>1382</v>
      </c>
      <c r="Q166" s="60" t="s">
        <v>285</v>
      </c>
    </row>
    <row r="167" customFormat="false" ht="32.8" hidden="false" customHeight="false" outlineLevel="0" collapsed="false">
      <c r="A167" s="8" t="n">
        <v>63</v>
      </c>
      <c r="B167" s="8" t="s">
        <v>1227</v>
      </c>
      <c r="C167" s="8" t="s">
        <v>917</v>
      </c>
      <c r="D167" s="8" t="s">
        <v>1143</v>
      </c>
      <c r="E167" s="8" t="s">
        <v>1383</v>
      </c>
      <c r="F167" s="8" t="s">
        <v>1145</v>
      </c>
      <c r="G167" s="67" t="n">
        <v>16.33</v>
      </c>
      <c r="H167" s="58" t="n">
        <v>428.5</v>
      </c>
      <c r="I167" s="43" t="n">
        <f aca="false">IF(G167="","",H167/G167)</f>
        <v>26.2400489895897</v>
      </c>
      <c r="J167" s="42" t="n">
        <v>26.24</v>
      </c>
      <c r="K167" s="8" t="s">
        <v>1145</v>
      </c>
      <c r="L167" s="42"/>
      <c r="M167" s="34" t="s">
        <v>1146</v>
      </c>
      <c r="N167" s="8"/>
      <c r="O167" s="8"/>
      <c r="P167" s="34" t="s">
        <v>1149</v>
      </c>
      <c r="Q167" s="60" t="s">
        <v>285</v>
      </c>
    </row>
    <row r="168" customFormat="false" ht="32.8" hidden="false" customHeight="false" outlineLevel="0" collapsed="false">
      <c r="A168" s="8" t="n">
        <v>64</v>
      </c>
      <c r="B168" s="8" t="s">
        <v>1227</v>
      </c>
      <c r="C168" s="8" t="s">
        <v>917</v>
      </c>
      <c r="D168" s="8" t="s">
        <v>1143</v>
      </c>
      <c r="E168" s="8" t="s">
        <v>1384</v>
      </c>
      <c r="F168" s="8" t="s">
        <v>1151</v>
      </c>
      <c r="G168" s="67" t="n">
        <v>16.33</v>
      </c>
      <c r="H168" s="58" t="n">
        <v>428.5</v>
      </c>
      <c r="I168" s="43" t="n">
        <f aca="false">IF(G168="","",H168/G168)</f>
        <v>26.2400489895897</v>
      </c>
      <c r="J168" s="42" t="n">
        <v>26.24</v>
      </c>
      <c r="K168" s="8" t="s">
        <v>1151</v>
      </c>
      <c r="L168" s="42"/>
      <c r="M168" s="34" t="s">
        <v>1146</v>
      </c>
      <c r="N168" s="8"/>
      <c r="O168" s="8"/>
      <c r="P168" s="34" t="s">
        <v>1385</v>
      </c>
      <c r="Q168" s="60" t="s">
        <v>285</v>
      </c>
    </row>
    <row r="169" customFormat="false" ht="32.8" hidden="false" customHeight="false" outlineLevel="0" collapsed="false">
      <c r="A169" s="8" t="n">
        <v>65</v>
      </c>
      <c r="B169" s="8" t="s">
        <v>1227</v>
      </c>
      <c r="C169" s="8" t="s">
        <v>917</v>
      </c>
      <c r="D169" s="8" t="s">
        <v>1143</v>
      </c>
      <c r="E169" s="8" t="s">
        <v>1386</v>
      </c>
      <c r="F169" s="8" t="s">
        <v>1162</v>
      </c>
      <c r="G169" s="67" t="n">
        <v>16.33</v>
      </c>
      <c r="H169" s="58" t="n">
        <v>428.5</v>
      </c>
      <c r="I169" s="43" t="n">
        <f aca="false">IF(G169="","",H169/G169)</f>
        <v>26.2400489895897</v>
      </c>
      <c r="J169" s="42" t="n">
        <v>26.24</v>
      </c>
      <c r="K169" s="8" t="s">
        <v>1162</v>
      </c>
      <c r="L169" s="42"/>
      <c r="M169" s="34" t="s">
        <v>1165</v>
      </c>
      <c r="N169" s="8"/>
      <c r="O169" s="8"/>
      <c r="P169" s="34" t="s">
        <v>1387</v>
      </c>
      <c r="Q169" s="60" t="s">
        <v>285</v>
      </c>
    </row>
    <row r="170" customFormat="false" ht="32.8" hidden="false" customHeight="false" outlineLevel="0" collapsed="false">
      <c r="A170" s="8" t="n">
        <v>66</v>
      </c>
      <c r="B170" s="8" t="s">
        <v>1227</v>
      </c>
      <c r="C170" s="8" t="s">
        <v>917</v>
      </c>
      <c r="D170" s="8" t="s">
        <v>1143</v>
      </c>
      <c r="E170" s="8" t="s">
        <v>1388</v>
      </c>
      <c r="F170" s="8" t="s">
        <v>1151</v>
      </c>
      <c r="G170" s="67" t="n">
        <v>16.33</v>
      </c>
      <c r="H170" s="58" t="n">
        <v>428.5</v>
      </c>
      <c r="I170" s="43" t="n">
        <f aca="false">IF(G170="","",H170/G170)</f>
        <v>26.2400489895897</v>
      </c>
      <c r="J170" s="42" t="n">
        <v>26.24</v>
      </c>
      <c r="K170" s="8" t="s">
        <v>1151</v>
      </c>
      <c r="L170" s="42"/>
      <c r="M170" s="34" t="s">
        <v>1146</v>
      </c>
      <c r="N170" s="8"/>
      <c r="O170" s="8"/>
      <c r="P170" s="34" t="s">
        <v>1389</v>
      </c>
      <c r="Q170" s="60" t="s">
        <v>285</v>
      </c>
    </row>
    <row r="171" customFormat="false" ht="32.8" hidden="false" customHeight="false" outlineLevel="0" collapsed="false">
      <c r="A171" s="8" t="n">
        <v>67</v>
      </c>
      <c r="B171" s="8" t="s">
        <v>1227</v>
      </c>
      <c r="C171" s="8" t="s">
        <v>917</v>
      </c>
      <c r="D171" s="8" t="s">
        <v>1143</v>
      </c>
      <c r="E171" s="8" t="s">
        <v>1390</v>
      </c>
      <c r="F171" s="8" t="s">
        <v>1162</v>
      </c>
      <c r="G171" s="67" t="n">
        <v>16.33</v>
      </c>
      <c r="H171" s="58" t="n">
        <v>428.5</v>
      </c>
      <c r="I171" s="43" t="n">
        <f aca="false">IF(G171="","",H171/G171)</f>
        <v>26.2400489895897</v>
      </c>
      <c r="J171" s="42" t="n">
        <v>26.24</v>
      </c>
      <c r="K171" s="8" t="s">
        <v>1162</v>
      </c>
      <c r="L171" s="42"/>
      <c r="M171" s="34" t="s">
        <v>1146</v>
      </c>
      <c r="N171" s="8"/>
      <c r="O171" s="8"/>
      <c r="P171" s="34" t="s">
        <v>1168</v>
      </c>
      <c r="Q171" s="60" t="s">
        <v>285</v>
      </c>
    </row>
    <row r="172" customFormat="false" ht="32.8" hidden="false" customHeight="false" outlineLevel="0" collapsed="false">
      <c r="A172" s="8" t="n">
        <v>68</v>
      </c>
      <c r="B172" s="8" t="s">
        <v>1227</v>
      </c>
      <c r="C172" s="8" t="s">
        <v>917</v>
      </c>
      <c r="D172" s="8" t="s">
        <v>1143</v>
      </c>
      <c r="E172" s="8" t="s">
        <v>1391</v>
      </c>
      <c r="F172" s="8" t="s">
        <v>1151</v>
      </c>
      <c r="G172" s="67" t="n">
        <v>16.33</v>
      </c>
      <c r="H172" s="58" t="n">
        <v>428.5</v>
      </c>
      <c r="I172" s="43" t="n">
        <f aca="false">IF(G172="","",H172/G172)</f>
        <v>26.2400489895897</v>
      </c>
      <c r="J172" s="42" t="n">
        <v>26.24</v>
      </c>
      <c r="K172" s="8" t="s">
        <v>1151</v>
      </c>
      <c r="L172" s="42"/>
      <c r="M172" s="34" t="s">
        <v>1146</v>
      </c>
      <c r="N172" s="8"/>
      <c r="O172" s="8"/>
      <c r="P172" s="34" t="s">
        <v>1392</v>
      </c>
      <c r="Q172" s="60" t="s">
        <v>285</v>
      </c>
    </row>
    <row r="173" customFormat="false" ht="32.8" hidden="false" customHeight="false" outlineLevel="0" collapsed="false">
      <c r="A173" s="8" t="n">
        <v>69</v>
      </c>
      <c r="B173" s="8" t="s">
        <v>1227</v>
      </c>
      <c r="C173" s="8" t="s">
        <v>917</v>
      </c>
      <c r="D173" s="8" t="s">
        <v>1143</v>
      </c>
      <c r="E173" s="8" t="s">
        <v>1393</v>
      </c>
      <c r="F173" s="8" t="s">
        <v>1151</v>
      </c>
      <c r="G173" s="67" t="n">
        <v>16.33</v>
      </c>
      <c r="H173" s="58" t="n">
        <v>428.5</v>
      </c>
      <c r="I173" s="43" t="n">
        <f aca="false">IF(G173="","",H173/G173)</f>
        <v>26.2400489895897</v>
      </c>
      <c r="J173" s="42" t="n">
        <v>26.24</v>
      </c>
      <c r="K173" s="8" t="s">
        <v>1151</v>
      </c>
      <c r="L173" s="42"/>
      <c r="M173" s="34" t="s">
        <v>1146</v>
      </c>
      <c r="N173" s="8"/>
      <c r="O173" s="8"/>
      <c r="P173" s="34" t="s">
        <v>1394</v>
      </c>
      <c r="Q173" s="60" t="s">
        <v>285</v>
      </c>
    </row>
    <row r="174" customFormat="false" ht="32.8" hidden="false" customHeight="false" outlineLevel="0" collapsed="false">
      <c r="A174" s="8" t="n">
        <v>70</v>
      </c>
      <c r="B174" s="8" t="s">
        <v>1227</v>
      </c>
      <c r="C174" s="8" t="s">
        <v>917</v>
      </c>
      <c r="D174" s="8" t="s">
        <v>1143</v>
      </c>
      <c r="E174" s="8" t="s">
        <v>1395</v>
      </c>
      <c r="F174" s="8" t="s">
        <v>1151</v>
      </c>
      <c r="G174" s="67" t="n">
        <v>16.33</v>
      </c>
      <c r="H174" s="58" t="n">
        <v>428.5</v>
      </c>
      <c r="I174" s="43" t="n">
        <f aca="false">IF(G174="","",H174/G174)</f>
        <v>26.2400489895897</v>
      </c>
      <c r="J174" s="42" t="n">
        <v>26.24</v>
      </c>
      <c r="K174" s="8" t="s">
        <v>1151</v>
      </c>
      <c r="L174" s="42"/>
      <c r="M174" s="34" t="s">
        <v>1146</v>
      </c>
      <c r="N174" s="8"/>
      <c r="O174" s="8"/>
      <c r="P174" s="34" t="s">
        <v>1396</v>
      </c>
      <c r="Q174" s="60" t="s">
        <v>285</v>
      </c>
    </row>
    <row r="175" customFormat="false" ht="32.8" hidden="false" customHeight="false" outlineLevel="0" collapsed="false">
      <c r="A175" s="8" t="n">
        <v>71</v>
      </c>
      <c r="B175" s="8" t="s">
        <v>1227</v>
      </c>
      <c r="C175" s="8" t="s">
        <v>917</v>
      </c>
      <c r="D175" s="8" t="s">
        <v>1143</v>
      </c>
      <c r="E175" s="8" t="s">
        <v>1397</v>
      </c>
      <c r="F175" s="8" t="s">
        <v>1151</v>
      </c>
      <c r="G175" s="67" t="n">
        <v>16.33</v>
      </c>
      <c r="H175" s="58" t="n">
        <v>428.5</v>
      </c>
      <c r="I175" s="43" t="n">
        <f aca="false">IF(G175="","",H175/G175)</f>
        <v>26.2400489895897</v>
      </c>
      <c r="J175" s="42" t="n">
        <v>26.24</v>
      </c>
      <c r="K175" s="8" t="s">
        <v>1151</v>
      </c>
      <c r="L175" s="42"/>
      <c r="M175" s="34" t="s">
        <v>1146</v>
      </c>
      <c r="N175" s="8"/>
      <c r="O175" s="8"/>
      <c r="P175" s="34" t="s">
        <v>1398</v>
      </c>
      <c r="Q175" s="60" t="s">
        <v>285</v>
      </c>
    </row>
    <row r="176" customFormat="false" ht="32.8" hidden="false" customHeight="false" outlineLevel="0" collapsed="false">
      <c r="A176" s="8" t="n">
        <v>72</v>
      </c>
      <c r="B176" s="8" t="s">
        <v>1227</v>
      </c>
      <c r="C176" s="8" t="s">
        <v>917</v>
      </c>
      <c r="D176" s="8" t="s">
        <v>1143</v>
      </c>
      <c r="E176" s="8" t="s">
        <v>1399</v>
      </c>
      <c r="F176" s="8" t="s">
        <v>1162</v>
      </c>
      <c r="G176" s="67" t="n">
        <v>16.33</v>
      </c>
      <c r="H176" s="58" t="n">
        <v>428.5</v>
      </c>
      <c r="I176" s="43" t="n">
        <f aca="false">IF(G176="","",H176/G176)</f>
        <v>26.2400489895897</v>
      </c>
      <c r="J176" s="42" t="n">
        <v>26.24</v>
      </c>
      <c r="K176" s="8" t="s">
        <v>1162</v>
      </c>
      <c r="L176" s="42"/>
      <c r="M176" s="34" t="s">
        <v>1146</v>
      </c>
      <c r="N176" s="8"/>
      <c r="O176" s="8"/>
      <c r="P176" s="34" t="s">
        <v>1400</v>
      </c>
      <c r="Q176" s="60" t="s">
        <v>285</v>
      </c>
    </row>
    <row r="177" customFormat="false" ht="32.8" hidden="false" customHeight="false" outlineLevel="0" collapsed="false">
      <c r="A177" s="8" t="n">
        <v>73</v>
      </c>
      <c r="B177" s="8" t="s">
        <v>1227</v>
      </c>
      <c r="C177" s="8" t="s">
        <v>917</v>
      </c>
      <c r="D177" s="8" t="s">
        <v>1143</v>
      </c>
      <c r="E177" s="8" t="s">
        <v>1401</v>
      </c>
      <c r="F177" s="8" t="s">
        <v>1162</v>
      </c>
      <c r="G177" s="67" t="n">
        <v>16.33</v>
      </c>
      <c r="H177" s="58" t="n">
        <v>428.5</v>
      </c>
      <c r="I177" s="43" t="n">
        <f aca="false">IF(G177="","",H177/G177)</f>
        <v>26.2400489895897</v>
      </c>
      <c r="J177" s="42" t="n">
        <v>26.24</v>
      </c>
      <c r="K177" s="8" t="s">
        <v>1162</v>
      </c>
      <c r="L177" s="42"/>
      <c r="M177" s="34" t="s">
        <v>1146</v>
      </c>
      <c r="N177" s="8"/>
      <c r="O177" s="8"/>
      <c r="P177" s="34" t="s">
        <v>1402</v>
      </c>
      <c r="Q177" s="60" t="s">
        <v>285</v>
      </c>
    </row>
    <row r="178" customFormat="false" ht="32.8" hidden="false" customHeight="false" outlineLevel="0" collapsed="false">
      <c r="A178" s="8" t="n">
        <v>74</v>
      </c>
      <c r="B178" s="8" t="s">
        <v>1227</v>
      </c>
      <c r="C178" s="8" t="s">
        <v>917</v>
      </c>
      <c r="D178" s="8" t="s">
        <v>1143</v>
      </c>
      <c r="E178" s="8" t="s">
        <v>1403</v>
      </c>
      <c r="F178" s="8" t="s">
        <v>1162</v>
      </c>
      <c r="G178" s="67" t="n">
        <v>16.33</v>
      </c>
      <c r="H178" s="58" t="n">
        <v>428.5</v>
      </c>
      <c r="I178" s="43" t="n">
        <f aca="false">IF(G178="","",H178/G178)</f>
        <v>26.2400489895897</v>
      </c>
      <c r="J178" s="42" t="n">
        <v>26.24</v>
      </c>
      <c r="K178" s="8" t="s">
        <v>1162</v>
      </c>
      <c r="L178" s="42"/>
      <c r="M178" s="34" t="s">
        <v>1165</v>
      </c>
      <c r="N178" s="8"/>
      <c r="O178" s="8"/>
      <c r="P178" s="34" t="s">
        <v>1166</v>
      </c>
      <c r="Q178" s="60" t="s">
        <v>285</v>
      </c>
    </row>
    <row r="179" customFormat="false" ht="32.8" hidden="false" customHeight="false" outlineLevel="0" collapsed="false">
      <c r="A179" s="8" t="n">
        <v>75</v>
      </c>
      <c r="B179" s="8" t="s">
        <v>1227</v>
      </c>
      <c r="C179" s="8" t="s">
        <v>917</v>
      </c>
      <c r="D179" s="8" t="s">
        <v>1143</v>
      </c>
      <c r="E179" s="8" t="s">
        <v>1404</v>
      </c>
      <c r="F179" s="8" t="s">
        <v>1145</v>
      </c>
      <c r="G179" s="67" t="n">
        <v>16.33</v>
      </c>
      <c r="H179" s="58" t="n">
        <v>428.5</v>
      </c>
      <c r="I179" s="43" t="n">
        <f aca="false">IF(G179="","",H179/G179)</f>
        <v>26.2400489895897</v>
      </c>
      <c r="J179" s="42" t="n">
        <v>26.24</v>
      </c>
      <c r="K179" s="8" t="s">
        <v>1145</v>
      </c>
      <c r="L179" s="42"/>
      <c r="M179" s="34" t="s">
        <v>1146</v>
      </c>
      <c r="N179" s="8"/>
      <c r="O179" s="8"/>
      <c r="P179" s="34" t="s">
        <v>1405</v>
      </c>
      <c r="Q179" s="60" t="s">
        <v>285</v>
      </c>
    </row>
    <row r="180" customFormat="false" ht="32.8" hidden="false" customHeight="false" outlineLevel="0" collapsed="false">
      <c r="A180" s="8" t="n">
        <v>76</v>
      </c>
      <c r="B180" s="8" t="s">
        <v>1227</v>
      </c>
      <c r="C180" s="8" t="s">
        <v>917</v>
      </c>
      <c r="D180" s="8" t="s">
        <v>1143</v>
      </c>
      <c r="E180" s="8" t="s">
        <v>1406</v>
      </c>
      <c r="F180" s="8" t="s">
        <v>1162</v>
      </c>
      <c r="G180" s="67" t="n">
        <v>16.33</v>
      </c>
      <c r="H180" s="58" t="n">
        <v>428.5</v>
      </c>
      <c r="I180" s="43" t="n">
        <f aca="false">IF(G180="","",H180/G180)</f>
        <v>26.2400489895897</v>
      </c>
      <c r="J180" s="42" t="n">
        <v>26.24</v>
      </c>
      <c r="K180" s="8" t="s">
        <v>1162</v>
      </c>
      <c r="L180" s="42"/>
      <c r="M180" s="34" t="s">
        <v>1146</v>
      </c>
      <c r="N180" s="8"/>
      <c r="O180" s="8"/>
      <c r="P180" s="34" t="s">
        <v>1174</v>
      </c>
      <c r="Q180" s="60" t="s">
        <v>285</v>
      </c>
    </row>
    <row r="181" customFormat="false" ht="32.8" hidden="false" customHeight="false" outlineLevel="0" collapsed="false">
      <c r="A181" s="8" t="n">
        <v>77</v>
      </c>
      <c r="B181" s="8" t="s">
        <v>1227</v>
      </c>
      <c r="C181" s="8" t="s">
        <v>917</v>
      </c>
      <c r="D181" s="8" t="s">
        <v>1143</v>
      </c>
      <c r="E181" s="8" t="s">
        <v>1407</v>
      </c>
      <c r="F181" s="8" t="s">
        <v>1162</v>
      </c>
      <c r="G181" s="67" t="n">
        <v>16.33</v>
      </c>
      <c r="H181" s="58" t="n">
        <v>428.5</v>
      </c>
      <c r="I181" s="43" t="n">
        <f aca="false">IF(G181="","",H181/G181)</f>
        <v>26.2400489895897</v>
      </c>
      <c r="J181" s="42" t="n">
        <v>26.24</v>
      </c>
      <c r="K181" s="8" t="s">
        <v>1162</v>
      </c>
      <c r="L181" s="42"/>
      <c r="M181" s="34" t="s">
        <v>1146</v>
      </c>
      <c r="N181" s="8"/>
      <c r="O181" s="8"/>
      <c r="P181" s="34" t="s">
        <v>1408</v>
      </c>
      <c r="Q181" s="60" t="s">
        <v>285</v>
      </c>
    </row>
    <row r="182" customFormat="false" ht="32.8" hidden="false" customHeight="false" outlineLevel="0" collapsed="false">
      <c r="A182" s="8" t="n">
        <v>78</v>
      </c>
      <c r="B182" s="8" t="s">
        <v>1227</v>
      </c>
      <c r="C182" s="8" t="s">
        <v>917</v>
      </c>
      <c r="D182" s="8" t="s">
        <v>1047</v>
      </c>
      <c r="E182" s="8" t="s">
        <v>1409</v>
      </c>
      <c r="F182" s="8" t="s">
        <v>1378</v>
      </c>
      <c r="G182" s="67" t="n">
        <v>15.876</v>
      </c>
      <c r="H182" s="58" t="n">
        <v>417.88</v>
      </c>
      <c r="I182" s="43" t="n">
        <f aca="false">IF(G182="","",H182/G182)</f>
        <v>26.3214915595868</v>
      </c>
      <c r="J182" s="42" t="n">
        <v>26.32</v>
      </c>
      <c r="K182" s="8" t="s">
        <v>1378</v>
      </c>
      <c r="L182" s="42"/>
      <c r="M182" s="34" t="s">
        <v>1410</v>
      </c>
      <c r="N182" s="8"/>
      <c r="O182" s="8"/>
      <c r="P182" s="34" t="s">
        <v>1411</v>
      </c>
      <c r="Q182" s="60" t="s">
        <v>285</v>
      </c>
    </row>
    <row r="183" customFormat="false" ht="64.15" hidden="false" customHeight="false" outlineLevel="0" collapsed="false">
      <c r="A183" s="8" t="n">
        <v>79</v>
      </c>
      <c r="B183" s="8" t="s">
        <v>1227</v>
      </c>
      <c r="C183" s="8" t="s">
        <v>917</v>
      </c>
      <c r="D183" s="8" t="s">
        <v>1138</v>
      </c>
      <c r="E183" s="8" t="s">
        <v>1412</v>
      </c>
      <c r="F183" s="8" t="s">
        <v>1140</v>
      </c>
      <c r="G183" s="67" t="n">
        <v>18.925</v>
      </c>
      <c r="H183" s="58" t="n">
        <v>545</v>
      </c>
      <c r="I183" s="43" t="n">
        <f aca="false">IF(G183="","",H183/G183)</f>
        <v>28.7978863936592</v>
      </c>
      <c r="J183" s="42" t="n">
        <v>28.8</v>
      </c>
      <c r="K183" s="8" t="s">
        <v>1140</v>
      </c>
      <c r="L183" s="42" t="n">
        <v>168</v>
      </c>
      <c r="M183" s="34" t="s">
        <v>1413</v>
      </c>
      <c r="N183" s="8"/>
      <c r="O183" s="8"/>
      <c r="P183" s="34" t="s">
        <v>1414</v>
      </c>
      <c r="Q183" s="60" t="s">
        <v>285</v>
      </c>
    </row>
    <row r="184" customFormat="false" ht="53.7" hidden="false" customHeight="false" outlineLevel="0" collapsed="false">
      <c r="A184" s="8" t="n">
        <v>80</v>
      </c>
      <c r="B184" s="8" t="s">
        <v>1227</v>
      </c>
      <c r="C184" s="8" t="s">
        <v>917</v>
      </c>
      <c r="D184" s="8" t="s">
        <v>85</v>
      </c>
      <c r="E184" s="8" t="s">
        <v>1415</v>
      </c>
      <c r="F184" s="8" t="s">
        <v>530</v>
      </c>
      <c r="G184" s="67" t="n">
        <v>18.927</v>
      </c>
      <c r="H184" s="58" t="n">
        <v>595</v>
      </c>
      <c r="I184" s="43" t="n">
        <f aca="false">IF(G184="","",H184/G184)</f>
        <v>31.4365720927775</v>
      </c>
      <c r="J184" s="42" t="n">
        <v>31.44</v>
      </c>
      <c r="K184" s="8" t="s">
        <v>530</v>
      </c>
      <c r="L184" s="42" t="n">
        <v>150</v>
      </c>
      <c r="M184" s="34" t="s">
        <v>1326</v>
      </c>
      <c r="N184" s="8"/>
      <c r="O184" s="8" t="s">
        <v>917</v>
      </c>
      <c r="P184" s="34" t="s">
        <v>1416</v>
      </c>
      <c r="Q184" s="60" t="s">
        <v>285</v>
      </c>
    </row>
    <row r="185" customFormat="false" ht="32.8" hidden="false" customHeight="false" outlineLevel="0" collapsed="false">
      <c r="A185" s="8" t="n">
        <v>81</v>
      </c>
      <c r="B185" s="8" t="s">
        <v>1227</v>
      </c>
      <c r="C185" s="8" t="s">
        <v>907</v>
      </c>
      <c r="D185" s="8" t="s">
        <v>1417</v>
      </c>
      <c r="E185" s="8" t="s">
        <v>1418</v>
      </c>
      <c r="F185" s="8" t="s">
        <v>1419</v>
      </c>
      <c r="G185" s="67" t="n">
        <v>3.785</v>
      </c>
      <c r="H185" s="58" t="n">
        <v>125</v>
      </c>
      <c r="I185" s="43" t="n">
        <f aca="false">IF(G185="","",H185/G185)</f>
        <v>33.0250990752972</v>
      </c>
      <c r="J185" s="42" t="n">
        <v>33.03</v>
      </c>
      <c r="K185" s="8" t="s">
        <v>1419</v>
      </c>
      <c r="L185" s="42" t="n">
        <v>125</v>
      </c>
      <c r="M185" s="34" t="s">
        <v>1420</v>
      </c>
      <c r="N185" s="8"/>
      <c r="O185" s="8"/>
      <c r="P185" s="34" t="s">
        <v>1421</v>
      </c>
      <c r="Q185" s="60" t="s">
        <v>285</v>
      </c>
    </row>
    <row r="186" customFormat="false" ht="32.8" hidden="false" customHeight="false" outlineLevel="0" collapsed="false">
      <c r="A186" s="8" t="n">
        <v>82</v>
      </c>
      <c r="B186" s="8" t="s">
        <v>1227</v>
      </c>
      <c r="C186" s="8" t="s">
        <v>917</v>
      </c>
      <c r="D186" s="8" t="s">
        <v>1143</v>
      </c>
      <c r="E186" s="8" t="s">
        <v>1422</v>
      </c>
      <c r="F186" s="8" t="s">
        <v>1423</v>
      </c>
      <c r="G186" s="67" t="n">
        <v>16.33</v>
      </c>
      <c r="H186" s="58" t="n">
        <v>556.77</v>
      </c>
      <c r="I186" s="43" t="n">
        <f aca="false">IF(G186="","",H186/G186)</f>
        <v>34.0949173300674</v>
      </c>
      <c r="J186" s="42" t="n">
        <v>34.1</v>
      </c>
      <c r="K186" s="8" t="s">
        <v>1423</v>
      </c>
      <c r="L186" s="42"/>
      <c r="M186" s="34" t="s">
        <v>1146</v>
      </c>
      <c r="N186" s="8"/>
      <c r="O186" s="8"/>
      <c r="P186" s="34" t="s">
        <v>1424</v>
      </c>
      <c r="Q186" s="60" t="s">
        <v>285</v>
      </c>
    </row>
    <row r="187" customFormat="false" ht="64.15" hidden="false" customHeight="false" outlineLevel="0" collapsed="false">
      <c r="A187" s="8" t="n">
        <v>83</v>
      </c>
      <c r="B187" s="8" t="s">
        <v>1227</v>
      </c>
      <c r="C187" s="8" t="s">
        <v>917</v>
      </c>
      <c r="D187" s="8" t="s">
        <v>1138</v>
      </c>
      <c r="E187" s="8" t="s">
        <v>1425</v>
      </c>
      <c r="F187" s="8" t="s">
        <v>1140</v>
      </c>
      <c r="G187" s="67" t="n">
        <v>18.925</v>
      </c>
      <c r="H187" s="58" t="n">
        <v>647</v>
      </c>
      <c r="I187" s="43" t="n">
        <f aca="false">IF(G187="","",H187/G187)</f>
        <v>34.1875825627477</v>
      </c>
      <c r="J187" s="42" t="n">
        <v>34.19</v>
      </c>
      <c r="K187" s="8" t="s">
        <v>1140</v>
      </c>
      <c r="L187" s="42" t="n">
        <v>198.5</v>
      </c>
      <c r="M187" s="34" t="s">
        <v>1426</v>
      </c>
      <c r="N187" s="8"/>
      <c r="O187" s="8"/>
      <c r="P187" s="34" t="s">
        <v>1427</v>
      </c>
      <c r="Q187" s="60" t="s">
        <v>285</v>
      </c>
    </row>
    <row r="188" customFormat="false" ht="64.15" hidden="false" customHeight="false" outlineLevel="0" collapsed="false">
      <c r="A188" s="8" t="n">
        <v>84</v>
      </c>
      <c r="B188" s="8" t="s">
        <v>1227</v>
      </c>
      <c r="C188" s="8" t="s">
        <v>907</v>
      </c>
      <c r="D188" s="8" t="s">
        <v>105</v>
      </c>
      <c r="E188" s="8" t="s">
        <v>1428</v>
      </c>
      <c r="F188" s="8" t="s">
        <v>547</v>
      </c>
      <c r="G188" s="67" t="n">
        <v>3.785</v>
      </c>
      <c r="H188" s="58" t="n">
        <v>130</v>
      </c>
      <c r="I188" s="43" t="n">
        <f aca="false">IF(G188="","",H188/G188)</f>
        <v>34.3461030383091</v>
      </c>
      <c r="J188" s="42" t="n">
        <v>34.35</v>
      </c>
      <c r="K188" s="8" t="s">
        <v>547</v>
      </c>
      <c r="L188" s="42" t="n">
        <v>130</v>
      </c>
      <c r="M188" s="34" t="s">
        <v>1429</v>
      </c>
      <c r="N188" s="8"/>
      <c r="O188" s="8" t="s">
        <v>917</v>
      </c>
      <c r="P188" s="34" t="s">
        <v>1430</v>
      </c>
      <c r="Q188" s="60" t="s">
        <v>285</v>
      </c>
    </row>
    <row r="189" customFormat="false" ht="43.25" hidden="false" customHeight="false" outlineLevel="0" collapsed="false">
      <c r="A189" s="8" t="n">
        <v>85</v>
      </c>
      <c r="B189" s="8" t="s">
        <v>1227</v>
      </c>
      <c r="C189" s="8" t="s">
        <v>917</v>
      </c>
      <c r="D189" s="8" t="s">
        <v>1138</v>
      </c>
      <c r="E189" s="8" t="s">
        <v>1431</v>
      </c>
      <c r="F189" s="8" t="s">
        <v>1140</v>
      </c>
      <c r="G189" s="67" t="n">
        <v>18.925</v>
      </c>
      <c r="H189" s="58" t="n">
        <v>689</v>
      </c>
      <c r="I189" s="43" t="n">
        <f aca="false">IF(G189="","",H189/G189)</f>
        <v>36.4068692206077</v>
      </c>
      <c r="J189" s="42" t="n">
        <v>36.41</v>
      </c>
      <c r="K189" s="8" t="s">
        <v>1140</v>
      </c>
      <c r="L189" s="42" t="n">
        <v>198.5</v>
      </c>
      <c r="M189" s="34" t="s">
        <v>1432</v>
      </c>
      <c r="N189" s="8"/>
      <c r="O189" s="8"/>
      <c r="P189" s="34" t="s">
        <v>1433</v>
      </c>
      <c r="Q189" s="60" t="s">
        <v>285</v>
      </c>
    </row>
    <row r="190" customFormat="false" ht="43.25" hidden="false" customHeight="false" outlineLevel="0" collapsed="false">
      <c r="A190" s="8" t="n">
        <v>86</v>
      </c>
      <c r="B190" s="8" t="s">
        <v>1227</v>
      </c>
      <c r="C190" s="8" t="s">
        <v>917</v>
      </c>
      <c r="D190" s="8" t="s">
        <v>1138</v>
      </c>
      <c r="E190" s="8" t="s">
        <v>1434</v>
      </c>
      <c r="F190" s="8" t="s">
        <v>1181</v>
      </c>
      <c r="G190" s="67" t="n">
        <v>18</v>
      </c>
      <c r="H190" s="58" t="n">
        <v>672.6</v>
      </c>
      <c r="I190" s="43" t="n">
        <f aca="false">IF(G190="","",H190/G190)</f>
        <v>37.3666666666667</v>
      </c>
      <c r="J190" s="42" t="n">
        <v>32</v>
      </c>
      <c r="K190" s="8" t="s">
        <v>1435</v>
      </c>
      <c r="L190" s="42" t="n">
        <v>189.3</v>
      </c>
      <c r="M190" s="34" t="s">
        <v>1436</v>
      </c>
      <c r="N190" s="8"/>
      <c r="O190" s="8"/>
      <c r="P190" s="34" t="s">
        <v>1437</v>
      </c>
      <c r="Q190" s="60" t="s">
        <v>285</v>
      </c>
    </row>
    <row r="191" customFormat="false" ht="64.15" hidden="false" customHeight="false" outlineLevel="0" collapsed="false">
      <c r="A191" s="8" t="n">
        <v>87</v>
      </c>
      <c r="B191" s="8" t="s">
        <v>1227</v>
      </c>
      <c r="C191" s="8" t="s">
        <v>917</v>
      </c>
      <c r="D191" s="8" t="s">
        <v>26</v>
      </c>
      <c r="E191" s="8" t="s">
        <v>1438</v>
      </c>
      <c r="F191" s="8" t="s">
        <v>957</v>
      </c>
      <c r="G191" s="67" t="n">
        <v>18.927</v>
      </c>
      <c r="H191" s="58" t="n">
        <v>753.36</v>
      </c>
      <c r="I191" s="43" t="n">
        <f aca="false">IF(G191="","",H191/G191)</f>
        <v>39.8034553812015</v>
      </c>
      <c r="J191" s="42" t="n">
        <v>32.86</v>
      </c>
      <c r="K191" s="8" t="s">
        <v>1045</v>
      </c>
      <c r="L191" s="42" t="n">
        <v>167.17</v>
      </c>
      <c r="M191" s="34" t="s">
        <v>1439</v>
      </c>
      <c r="N191" s="8"/>
      <c r="O191" s="8" t="s">
        <v>917</v>
      </c>
      <c r="P191" s="34" t="s">
        <v>1440</v>
      </c>
      <c r="Q191" s="60" t="s">
        <v>285</v>
      </c>
    </row>
    <row r="192" customFormat="false" ht="74.6" hidden="false" customHeight="false" outlineLevel="0" collapsed="false">
      <c r="A192" s="8" t="n">
        <v>88</v>
      </c>
      <c r="B192" s="8" t="s">
        <v>1227</v>
      </c>
      <c r="C192" s="8" t="s">
        <v>917</v>
      </c>
      <c r="D192" s="8" t="s">
        <v>85</v>
      </c>
      <c r="E192" s="8" t="s">
        <v>1441</v>
      </c>
      <c r="F192" s="8" t="s">
        <v>530</v>
      </c>
      <c r="G192" s="67" t="n">
        <v>18.927</v>
      </c>
      <c r="H192" s="58" t="n">
        <v>800</v>
      </c>
      <c r="I192" s="43" t="n">
        <f aca="false">IF(G192="","",H192/G192)</f>
        <v>42.2676599566757</v>
      </c>
      <c r="J192" s="42" t="n">
        <v>42.27</v>
      </c>
      <c r="K192" s="8" t="s">
        <v>530</v>
      </c>
      <c r="L192" s="42" t="n">
        <v>215</v>
      </c>
      <c r="M192" s="34" t="s">
        <v>1326</v>
      </c>
      <c r="N192" s="8"/>
      <c r="O192" s="8" t="s">
        <v>917</v>
      </c>
      <c r="P192" s="34" t="s">
        <v>1442</v>
      </c>
      <c r="Q192" s="60" t="s">
        <v>285</v>
      </c>
    </row>
    <row r="193" customFormat="false" ht="53.7" hidden="false" customHeight="false" outlineLevel="0" collapsed="false">
      <c r="A193" s="8" t="n">
        <v>89</v>
      </c>
      <c r="B193" s="8" t="s">
        <v>1227</v>
      </c>
      <c r="C193" s="8" t="s">
        <v>917</v>
      </c>
      <c r="D193" s="8" t="s">
        <v>1138</v>
      </c>
      <c r="E193" s="8" t="s">
        <v>1443</v>
      </c>
      <c r="F193" s="8" t="s">
        <v>1444</v>
      </c>
      <c r="G193" s="67" t="n">
        <v>3.8</v>
      </c>
      <c r="H193" s="58" t="n">
        <v>167</v>
      </c>
      <c r="I193" s="43" t="n">
        <f aca="false">IF(G193="","",H193/G193)</f>
        <v>43.9473684210526</v>
      </c>
      <c r="J193" s="42" t="n">
        <v>43.95</v>
      </c>
      <c r="K193" s="8" t="s">
        <v>1444</v>
      </c>
      <c r="L193" s="42" t="n">
        <v>167</v>
      </c>
      <c r="M193" s="34" t="s">
        <v>1445</v>
      </c>
      <c r="N193" s="8"/>
      <c r="O193" s="8"/>
      <c r="P193" s="34" t="s">
        <v>1446</v>
      </c>
      <c r="Q193" s="60" t="s">
        <v>285</v>
      </c>
    </row>
    <row r="194" customFormat="false" ht="64.15" hidden="false" customHeight="false" outlineLevel="0" collapsed="false">
      <c r="A194" s="8" t="n">
        <v>90</v>
      </c>
      <c r="B194" s="8" t="s">
        <v>1227</v>
      </c>
      <c r="C194" s="8" t="s">
        <v>917</v>
      </c>
      <c r="D194" s="8" t="s">
        <v>1138</v>
      </c>
      <c r="E194" s="8" t="s">
        <v>1447</v>
      </c>
      <c r="F194" s="8" t="s">
        <v>1444</v>
      </c>
      <c r="G194" s="67" t="n">
        <v>3.8</v>
      </c>
      <c r="H194" s="58" t="n">
        <v>198.5</v>
      </c>
      <c r="I194" s="43" t="n">
        <f aca="false">IF(G194="","",H194/G194)</f>
        <v>52.2368421052632</v>
      </c>
      <c r="J194" s="42" t="n">
        <v>52.24</v>
      </c>
      <c r="K194" s="8" t="s">
        <v>1444</v>
      </c>
      <c r="L194" s="42" t="n">
        <v>198.5</v>
      </c>
      <c r="M194" s="34" t="s">
        <v>1432</v>
      </c>
      <c r="N194" s="8"/>
      <c r="O194" s="8"/>
      <c r="P194" s="34" t="s">
        <v>1448</v>
      </c>
      <c r="Q194" s="60" t="s">
        <v>285</v>
      </c>
    </row>
    <row r="195" customFormat="false" ht="74.6" hidden="false" customHeight="false" outlineLevel="0" collapsed="false">
      <c r="A195" s="8" t="n">
        <v>91</v>
      </c>
      <c r="B195" s="8" t="s">
        <v>1227</v>
      </c>
      <c r="C195" s="8" t="s">
        <v>917</v>
      </c>
      <c r="D195" s="8" t="s">
        <v>1047</v>
      </c>
      <c r="E195" s="8" t="s">
        <v>1449</v>
      </c>
      <c r="F195" s="8" t="s">
        <v>1450</v>
      </c>
      <c r="G195" s="67" t="n">
        <v>3.629</v>
      </c>
      <c r="H195" s="58" t="n">
        <v>339.08</v>
      </c>
      <c r="I195" s="43" t="n">
        <f aca="false">IF(G195="","",H195/G195)</f>
        <v>93.4362083218518</v>
      </c>
      <c r="J195" s="42" t="n">
        <v>93.44</v>
      </c>
      <c r="K195" s="8" t="s">
        <v>1450</v>
      </c>
      <c r="L195" s="42"/>
      <c r="M195" s="34" t="s">
        <v>1451</v>
      </c>
      <c r="N195" s="8"/>
      <c r="O195" s="8"/>
      <c r="P195" s="34" t="s">
        <v>1452</v>
      </c>
      <c r="Q195" s="60" t="s">
        <v>285</v>
      </c>
    </row>
    <row r="196" customFormat="false" ht="64.15" hidden="false" customHeight="false" outlineLevel="0" collapsed="false">
      <c r="A196" s="8" t="n">
        <v>92</v>
      </c>
      <c r="B196" s="8" t="s">
        <v>1227</v>
      </c>
      <c r="C196" s="8" t="s">
        <v>917</v>
      </c>
      <c r="D196" s="8" t="s">
        <v>1138</v>
      </c>
      <c r="E196" s="8" t="s">
        <v>1453</v>
      </c>
      <c r="F196" s="8" t="s">
        <v>1218</v>
      </c>
      <c r="G196" s="67"/>
      <c r="H196" s="58"/>
      <c r="I196" s="43" t="str">
        <f aca="false">IF(G196="","",H196/G196)</f>
        <v/>
      </c>
      <c r="J196" s="42" t="n">
        <v>66</v>
      </c>
      <c r="K196" s="8" t="s">
        <v>1454</v>
      </c>
      <c r="L196" s="42"/>
      <c r="M196" s="34" t="s">
        <v>1455</v>
      </c>
      <c r="N196" s="8"/>
      <c r="O196" s="8"/>
      <c r="P196" s="34" t="s">
        <v>1456</v>
      </c>
      <c r="Q196" s="60" t="s">
        <v>285</v>
      </c>
    </row>
    <row r="197" customFormat="false" ht="43.25" hidden="false" customHeight="false" outlineLevel="0" collapsed="false">
      <c r="A197" s="8" t="n">
        <v>93</v>
      </c>
      <c r="B197" s="8" t="s">
        <v>1227</v>
      </c>
      <c r="C197" s="8" t="s">
        <v>917</v>
      </c>
      <c r="D197" s="8" t="s">
        <v>1138</v>
      </c>
      <c r="E197" s="8" t="s">
        <v>1457</v>
      </c>
      <c r="F197" s="8" t="s">
        <v>1218</v>
      </c>
      <c r="G197" s="67"/>
      <c r="H197" s="58"/>
      <c r="I197" s="43" t="str">
        <f aca="false">IF(G197="","",H197/G197)</f>
        <v/>
      </c>
      <c r="J197" s="42" t="n">
        <v>46</v>
      </c>
      <c r="K197" s="8" t="s">
        <v>1458</v>
      </c>
      <c r="L197" s="42"/>
      <c r="M197" s="34" t="s">
        <v>1459</v>
      </c>
      <c r="N197" s="8"/>
      <c r="O197" s="8"/>
      <c r="P197" s="34" t="s">
        <v>1460</v>
      </c>
      <c r="Q197" s="60" t="s">
        <v>285</v>
      </c>
    </row>
    <row r="198" customFormat="false" ht="43.25" hidden="false" customHeight="false" outlineLevel="0" collapsed="false">
      <c r="A198" s="8" t="n">
        <v>1</v>
      </c>
      <c r="B198" s="8" t="s">
        <v>1461</v>
      </c>
      <c r="C198" s="8" t="s">
        <v>907</v>
      </c>
      <c r="D198" s="8" t="s">
        <v>908</v>
      </c>
      <c r="E198" s="8" t="s">
        <v>1462</v>
      </c>
      <c r="F198" s="8" t="s">
        <v>910</v>
      </c>
      <c r="G198" s="67" t="n">
        <v>15.14</v>
      </c>
      <c r="H198" s="58" t="n">
        <v>137.41</v>
      </c>
      <c r="I198" s="43" t="n">
        <f aca="false">IF(G198="","",H198/G198)</f>
        <v>9.07595772787318</v>
      </c>
      <c r="J198" s="42" t="n">
        <v>4.6</v>
      </c>
      <c r="K198" s="8" t="s">
        <v>911</v>
      </c>
      <c r="L198" s="42" t="n">
        <v>42.39</v>
      </c>
      <c r="M198" s="34" t="s">
        <v>1463</v>
      </c>
      <c r="N198" s="8"/>
      <c r="O198" s="8"/>
      <c r="P198" s="34" t="s">
        <v>1464</v>
      </c>
      <c r="Q198" s="60" t="s">
        <v>285</v>
      </c>
    </row>
    <row r="199" customFormat="false" ht="32.8" hidden="false" customHeight="false" outlineLevel="0" collapsed="false">
      <c r="A199" s="57" t="n">
        <v>2</v>
      </c>
      <c r="B199" s="57" t="s">
        <v>1461</v>
      </c>
      <c r="C199" s="57" t="s">
        <v>917</v>
      </c>
      <c r="D199" s="57" t="s">
        <v>46</v>
      </c>
      <c r="E199" s="57" t="s">
        <v>1465</v>
      </c>
      <c r="F199" s="8" t="s">
        <v>530</v>
      </c>
      <c r="G199" s="67" t="n">
        <v>18.927</v>
      </c>
      <c r="H199" s="58" t="n">
        <v>217</v>
      </c>
      <c r="I199" s="77" t="n">
        <f aca="false">IF(G199="","",H199/G199)</f>
        <v>11.4651027632483</v>
      </c>
      <c r="J199" s="42" t="n">
        <v>9.51</v>
      </c>
      <c r="K199" s="8" t="s">
        <v>976</v>
      </c>
      <c r="L199" s="42" t="n">
        <v>46.5</v>
      </c>
      <c r="M199" s="34"/>
      <c r="N199" s="8"/>
      <c r="O199" s="8" t="s">
        <v>917</v>
      </c>
      <c r="P199" s="34" t="s">
        <v>1466</v>
      </c>
      <c r="Q199" s="60" t="s">
        <v>285</v>
      </c>
    </row>
    <row r="200" customFormat="false" ht="64.15" hidden="false" customHeight="false" outlineLevel="0" collapsed="false">
      <c r="A200" s="57" t="n">
        <v>3</v>
      </c>
      <c r="B200" s="57" t="s">
        <v>1461</v>
      </c>
      <c r="C200" s="57" t="s">
        <v>917</v>
      </c>
      <c r="D200" s="57" t="s">
        <v>944</v>
      </c>
      <c r="E200" s="57" t="s">
        <v>1467</v>
      </c>
      <c r="F200" s="8" t="s">
        <v>925</v>
      </c>
      <c r="G200" s="67" t="n">
        <v>18.925</v>
      </c>
      <c r="H200" s="58" t="n">
        <v>250</v>
      </c>
      <c r="I200" s="77" t="n">
        <f aca="false">IF(G200="","",H200/G200)</f>
        <v>13.2100396301189</v>
      </c>
      <c r="J200" s="42" t="n">
        <v>13.21</v>
      </c>
      <c r="K200" s="8" t="s">
        <v>925</v>
      </c>
      <c r="L200" s="42"/>
      <c r="M200" s="34" t="s">
        <v>986</v>
      </c>
      <c r="N200" s="8"/>
      <c r="O200" s="8"/>
      <c r="P200" s="34" t="s">
        <v>1468</v>
      </c>
      <c r="Q200" s="60" t="s">
        <v>285</v>
      </c>
    </row>
    <row r="201" customFormat="false" ht="85.05" hidden="false" customHeight="false" outlineLevel="0" collapsed="false">
      <c r="A201" s="8" t="n">
        <v>4</v>
      </c>
      <c r="B201" s="8" t="s">
        <v>1461</v>
      </c>
      <c r="C201" s="8" t="s">
        <v>907</v>
      </c>
      <c r="D201" s="8" t="s">
        <v>959</v>
      </c>
      <c r="E201" s="8" t="s">
        <v>1469</v>
      </c>
      <c r="F201" s="8" t="s">
        <v>961</v>
      </c>
      <c r="G201" s="67" t="n">
        <v>18.144</v>
      </c>
      <c r="H201" s="58" t="n">
        <v>265</v>
      </c>
      <c r="I201" s="43" t="n">
        <f aca="false">IF(G201="","",H201/G201)</f>
        <v>14.6053791887125</v>
      </c>
      <c r="J201" s="42" t="n">
        <v>13.71</v>
      </c>
      <c r="K201" s="8" t="s">
        <v>969</v>
      </c>
      <c r="L201" s="42"/>
      <c r="M201" s="34" t="s">
        <v>1470</v>
      </c>
      <c r="N201" s="8"/>
      <c r="O201" s="8"/>
      <c r="P201" s="34" t="s">
        <v>1471</v>
      </c>
      <c r="Q201" s="60" t="s">
        <v>285</v>
      </c>
    </row>
    <row r="202" customFormat="false" ht="53.7" hidden="false" customHeight="false" outlineLevel="0" collapsed="false">
      <c r="A202" s="57" t="n">
        <v>5</v>
      </c>
      <c r="B202" s="57" t="s">
        <v>1461</v>
      </c>
      <c r="C202" s="57" t="s">
        <v>917</v>
      </c>
      <c r="D202" s="57" t="s">
        <v>1071</v>
      </c>
      <c r="E202" s="57" t="s">
        <v>1472</v>
      </c>
      <c r="F202" s="8" t="s">
        <v>1073</v>
      </c>
      <c r="G202" s="67" t="n">
        <v>15.876</v>
      </c>
      <c r="H202" s="58" t="n">
        <v>231.99</v>
      </c>
      <c r="I202" s="77" t="n">
        <f aca="false">IF(G202="","",H202/G202)</f>
        <v>14.6126228269085</v>
      </c>
      <c r="J202" s="42" t="n">
        <v>9.36</v>
      </c>
      <c r="K202" s="8" t="s">
        <v>1074</v>
      </c>
      <c r="L202" s="42"/>
      <c r="M202" s="34" t="s">
        <v>1075</v>
      </c>
      <c r="N202" s="8"/>
      <c r="O202" s="8"/>
      <c r="P202" s="34" t="s">
        <v>1473</v>
      </c>
      <c r="Q202" s="60" t="s">
        <v>285</v>
      </c>
    </row>
    <row r="203" customFormat="false" ht="64.15" hidden="false" customHeight="false" outlineLevel="0" collapsed="false">
      <c r="A203" s="8" t="n">
        <v>6</v>
      </c>
      <c r="B203" s="8" t="s">
        <v>1461</v>
      </c>
      <c r="C203" s="8" t="s">
        <v>917</v>
      </c>
      <c r="D203" s="8" t="s">
        <v>1047</v>
      </c>
      <c r="E203" s="8" t="s">
        <v>1474</v>
      </c>
      <c r="F203" s="8" t="s">
        <v>1008</v>
      </c>
      <c r="G203" s="67" t="n">
        <v>18.144</v>
      </c>
      <c r="H203" s="58" t="n">
        <v>282.07</v>
      </c>
      <c r="I203" s="43" t="n">
        <f aca="false">IF(G203="","",H203/G203)</f>
        <v>15.5461860670194</v>
      </c>
      <c r="J203" s="42" t="n">
        <v>15.55</v>
      </c>
      <c r="K203" s="8" t="s">
        <v>1008</v>
      </c>
      <c r="L203" s="42"/>
      <c r="M203" s="34"/>
      <c r="N203" s="8"/>
      <c r="O203" s="8"/>
      <c r="P203" s="34" t="s">
        <v>1475</v>
      </c>
      <c r="Q203" s="60" t="s">
        <v>285</v>
      </c>
    </row>
    <row r="204" customFormat="false" ht="32.8" hidden="false" customHeight="false" outlineLevel="0" collapsed="false">
      <c r="A204" s="8" t="n">
        <v>7</v>
      </c>
      <c r="B204" s="8" t="s">
        <v>1461</v>
      </c>
      <c r="C204" s="8" t="s">
        <v>907</v>
      </c>
      <c r="D204" s="8" t="s">
        <v>959</v>
      </c>
      <c r="E204" s="8" t="s">
        <v>1476</v>
      </c>
      <c r="F204" s="8" t="s">
        <v>961</v>
      </c>
      <c r="G204" s="67" t="n">
        <v>18.144</v>
      </c>
      <c r="H204" s="58" t="n">
        <v>302.5</v>
      </c>
      <c r="I204" s="43" t="n">
        <f aca="false">IF(G204="","",H204/G204)</f>
        <v>16.6721781305115</v>
      </c>
      <c r="J204" s="42" t="n">
        <v>14.85</v>
      </c>
      <c r="K204" s="8" t="s">
        <v>969</v>
      </c>
      <c r="L204" s="42"/>
      <c r="M204" s="34" t="s">
        <v>1477</v>
      </c>
      <c r="N204" s="8"/>
      <c r="O204" s="8"/>
      <c r="P204" s="34" t="s">
        <v>1478</v>
      </c>
      <c r="Q204" s="60" t="s">
        <v>285</v>
      </c>
    </row>
    <row r="205" customFormat="false" ht="32.8" hidden="false" customHeight="false" outlineLevel="0" collapsed="false">
      <c r="A205" s="8" t="n">
        <v>8</v>
      </c>
      <c r="B205" s="8" t="s">
        <v>1461</v>
      </c>
      <c r="C205" s="8" t="s">
        <v>917</v>
      </c>
      <c r="D205" s="8" t="s">
        <v>939</v>
      </c>
      <c r="E205" s="8" t="s">
        <v>1479</v>
      </c>
      <c r="F205" s="8" t="s">
        <v>979</v>
      </c>
      <c r="G205" s="67" t="n">
        <v>18.927</v>
      </c>
      <c r="H205" s="58" t="n">
        <v>326.69</v>
      </c>
      <c r="I205" s="43" t="n">
        <f aca="false">IF(G205="","",H205/G205)</f>
        <v>17.260527289058</v>
      </c>
      <c r="J205" s="42" t="n">
        <v>17.26</v>
      </c>
      <c r="K205" s="8" t="s">
        <v>979</v>
      </c>
      <c r="L205" s="42" t="n">
        <v>78.8</v>
      </c>
      <c r="M205" s="34" t="s">
        <v>1480</v>
      </c>
      <c r="N205" s="8"/>
      <c r="O205" s="8"/>
      <c r="P205" s="34" t="s">
        <v>1481</v>
      </c>
      <c r="Q205" s="60" t="s">
        <v>285</v>
      </c>
    </row>
    <row r="206" customFormat="false" ht="64.15" hidden="false" customHeight="false" outlineLevel="0" collapsed="false">
      <c r="A206" s="8" t="n">
        <v>9</v>
      </c>
      <c r="B206" s="8" t="s">
        <v>1461</v>
      </c>
      <c r="C206" s="8" t="s">
        <v>917</v>
      </c>
      <c r="D206" s="8" t="s">
        <v>119</v>
      </c>
      <c r="E206" s="8" t="s">
        <v>1482</v>
      </c>
      <c r="F206" s="8" t="s">
        <v>929</v>
      </c>
      <c r="G206" s="67" t="n">
        <v>3.785</v>
      </c>
      <c r="H206" s="58" t="n">
        <v>66</v>
      </c>
      <c r="I206" s="43" t="n">
        <f aca="false">IF(G206="","",H206/G206)</f>
        <v>17.4372523117569</v>
      </c>
      <c r="J206" s="42" t="n">
        <v>17.44</v>
      </c>
      <c r="K206" s="8" t="s">
        <v>929</v>
      </c>
      <c r="L206" s="42" t="n">
        <v>66</v>
      </c>
      <c r="M206" s="34" t="s">
        <v>1039</v>
      </c>
      <c r="N206" s="8"/>
      <c r="O206" s="8" t="s">
        <v>917</v>
      </c>
      <c r="P206" s="34" t="s">
        <v>1483</v>
      </c>
      <c r="Q206" s="60" t="s">
        <v>285</v>
      </c>
    </row>
    <row r="207" customFormat="false" ht="64.15" hidden="false" customHeight="false" outlineLevel="0" collapsed="false">
      <c r="A207" s="8" t="n">
        <v>10</v>
      </c>
      <c r="B207" s="8" t="s">
        <v>1461</v>
      </c>
      <c r="C207" s="8" t="s">
        <v>917</v>
      </c>
      <c r="D207" s="8" t="s">
        <v>119</v>
      </c>
      <c r="E207" s="8" t="s">
        <v>1484</v>
      </c>
      <c r="F207" s="8" t="s">
        <v>972</v>
      </c>
      <c r="G207" s="67" t="n">
        <v>3.785</v>
      </c>
      <c r="H207" s="58" t="n">
        <v>70</v>
      </c>
      <c r="I207" s="43" t="n">
        <f aca="false">IF(G207="","",H207/G207)</f>
        <v>18.4940554821664</v>
      </c>
      <c r="J207" s="42" t="n">
        <v>18.49</v>
      </c>
      <c r="K207" s="8" t="s">
        <v>972</v>
      </c>
      <c r="L207" s="42" t="n">
        <v>70</v>
      </c>
      <c r="M207" s="34" t="s">
        <v>1039</v>
      </c>
      <c r="N207" s="8"/>
      <c r="O207" s="8" t="s">
        <v>917</v>
      </c>
      <c r="P207" s="34" t="s">
        <v>1485</v>
      </c>
      <c r="Q207" s="60" t="s">
        <v>285</v>
      </c>
    </row>
    <row r="208" customFormat="false" ht="85.05" hidden="false" customHeight="false" outlineLevel="0" collapsed="false">
      <c r="A208" s="8" t="n">
        <v>11</v>
      </c>
      <c r="B208" s="8" t="s">
        <v>1461</v>
      </c>
      <c r="C208" s="8" t="s">
        <v>907</v>
      </c>
      <c r="D208" s="8" t="s">
        <v>959</v>
      </c>
      <c r="E208" s="8" t="s">
        <v>1486</v>
      </c>
      <c r="F208" s="8" t="s">
        <v>961</v>
      </c>
      <c r="G208" s="67" t="n">
        <v>18.144</v>
      </c>
      <c r="H208" s="58" t="n">
        <v>347.5</v>
      </c>
      <c r="I208" s="43" t="n">
        <f aca="false">IF(G208="","",H208/G208)</f>
        <v>19.1523368606702</v>
      </c>
      <c r="J208" s="42" t="n">
        <v>17.97</v>
      </c>
      <c r="K208" s="8" t="s">
        <v>969</v>
      </c>
      <c r="L208" s="42"/>
      <c r="M208" s="34" t="s">
        <v>1470</v>
      </c>
      <c r="N208" s="8"/>
      <c r="O208" s="8"/>
      <c r="P208" s="34" t="s">
        <v>1487</v>
      </c>
      <c r="Q208" s="60" t="s">
        <v>285</v>
      </c>
    </row>
    <row r="209" customFormat="false" ht="64.15" hidden="false" customHeight="false" outlineLevel="0" collapsed="false">
      <c r="A209" s="8" t="n">
        <v>12</v>
      </c>
      <c r="B209" s="8" t="s">
        <v>1461</v>
      </c>
      <c r="C209" s="8" t="s">
        <v>917</v>
      </c>
      <c r="D209" s="8" t="s">
        <v>26</v>
      </c>
      <c r="E209" s="8" t="s">
        <v>1488</v>
      </c>
      <c r="F209" s="8" t="s">
        <v>957</v>
      </c>
      <c r="G209" s="67" t="n">
        <v>18.927</v>
      </c>
      <c r="H209" s="58" t="n">
        <v>386.32</v>
      </c>
      <c r="I209" s="43" t="n">
        <f aca="false">IF(G209="","",H209/G209)</f>
        <v>20.4110529930787</v>
      </c>
      <c r="J209" s="42" t="n">
        <v>15.65</v>
      </c>
      <c r="K209" s="8" t="s">
        <v>1045</v>
      </c>
      <c r="L209" s="42" t="n">
        <v>84.43</v>
      </c>
      <c r="M209" s="34" t="s">
        <v>1489</v>
      </c>
      <c r="N209" s="8"/>
      <c r="O209" s="8" t="s">
        <v>917</v>
      </c>
      <c r="P209" s="34" t="s">
        <v>1490</v>
      </c>
      <c r="Q209" s="60" t="s">
        <v>285</v>
      </c>
    </row>
    <row r="210" customFormat="false" ht="43.25" hidden="false" customHeight="false" outlineLevel="0" collapsed="false">
      <c r="A210" s="8" t="n">
        <v>13</v>
      </c>
      <c r="B210" s="8" t="s">
        <v>1461</v>
      </c>
      <c r="C210" s="8" t="s">
        <v>917</v>
      </c>
      <c r="D210" s="8" t="s">
        <v>1047</v>
      </c>
      <c r="E210" s="8" t="s">
        <v>1491</v>
      </c>
      <c r="F210" s="8" t="s">
        <v>1008</v>
      </c>
      <c r="G210" s="67" t="n">
        <v>18.144</v>
      </c>
      <c r="H210" s="58" t="n">
        <v>376.94</v>
      </c>
      <c r="I210" s="43" t="n">
        <f aca="false">IF(G210="","",H210/G210)</f>
        <v>20.7749118165785</v>
      </c>
      <c r="J210" s="42" t="n">
        <v>20.77</v>
      </c>
      <c r="K210" s="8" t="s">
        <v>1008</v>
      </c>
      <c r="L210" s="42"/>
      <c r="M210" s="34"/>
      <c r="N210" s="8"/>
      <c r="O210" s="8"/>
      <c r="P210" s="34" t="s">
        <v>1492</v>
      </c>
      <c r="Q210" s="60" t="s">
        <v>285</v>
      </c>
    </row>
    <row r="211" customFormat="false" ht="32.8" hidden="false" customHeight="false" outlineLevel="0" collapsed="false">
      <c r="A211" s="8" t="n">
        <v>14</v>
      </c>
      <c r="B211" s="8" t="s">
        <v>1461</v>
      </c>
      <c r="C211" s="8" t="s">
        <v>917</v>
      </c>
      <c r="D211" s="8" t="s">
        <v>1143</v>
      </c>
      <c r="E211" s="8" t="s">
        <v>1493</v>
      </c>
      <c r="F211" s="8" t="s">
        <v>1145</v>
      </c>
      <c r="G211" s="67" t="n">
        <v>16.33</v>
      </c>
      <c r="H211" s="58" t="n">
        <v>340</v>
      </c>
      <c r="I211" s="43" t="n">
        <f aca="false">IF(G211="","",H211/G211)</f>
        <v>20.8205756276791</v>
      </c>
      <c r="J211" s="42" t="n">
        <v>20.82</v>
      </c>
      <c r="K211" s="8" t="s">
        <v>1145</v>
      </c>
      <c r="L211" s="42"/>
      <c r="M211" s="34" t="s">
        <v>1494</v>
      </c>
      <c r="N211" s="8"/>
      <c r="O211" s="8"/>
      <c r="P211" s="34" t="s">
        <v>1495</v>
      </c>
      <c r="Q211" s="60" t="s">
        <v>285</v>
      </c>
    </row>
    <row r="212" customFormat="false" ht="32.8" hidden="false" customHeight="false" outlineLevel="0" collapsed="false">
      <c r="A212" s="8" t="n">
        <v>15</v>
      </c>
      <c r="B212" s="8" t="s">
        <v>1461</v>
      </c>
      <c r="C212" s="8" t="s">
        <v>917</v>
      </c>
      <c r="D212" s="8" t="s">
        <v>1143</v>
      </c>
      <c r="E212" s="8" t="s">
        <v>1496</v>
      </c>
      <c r="F212" s="8" t="s">
        <v>1162</v>
      </c>
      <c r="G212" s="67" t="n">
        <v>16.33</v>
      </c>
      <c r="H212" s="58" t="n">
        <v>340</v>
      </c>
      <c r="I212" s="43" t="n">
        <f aca="false">IF(G212="","",H212/G212)</f>
        <v>20.8205756276791</v>
      </c>
      <c r="J212" s="42" t="n">
        <v>20.82</v>
      </c>
      <c r="K212" s="8" t="s">
        <v>1162</v>
      </c>
      <c r="L212" s="42"/>
      <c r="M212" s="34" t="s">
        <v>1494</v>
      </c>
      <c r="N212" s="8"/>
      <c r="O212" s="8"/>
      <c r="P212" s="34" t="s">
        <v>1497</v>
      </c>
      <c r="Q212" s="60" t="s">
        <v>285</v>
      </c>
    </row>
    <row r="213" customFormat="false" ht="32.8" hidden="false" customHeight="false" outlineLevel="0" collapsed="false">
      <c r="A213" s="8" t="n">
        <v>16</v>
      </c>
      <c r="B213" s="8" t="s">
        <v>1461</v>
      </c>
      <c r="C213" s="8" t="s">
        <v>917</v>
      </c>
      <c r="D213" s="8" t="s">
        <v>1143</v>
      </c>
      <c r="E213" s="8" t="s">
        <v>1498</v>
      </c>
      <c r="F213" s="8" t="s">
        <v>1145</v>
      </c>
      <c r="G213" s="67" t="n">
        <v>16.33</v>
      </c>
      <c r="H213" s="58" t="n">
        <v>340</v>
      </c>
      <c r="I213" s="43" t="n">
        <f aca="false">IF(G213="","",H213/G213)</f>
        <v>20.8205756276791</v>
      </c>
      <c r="J213" s="42" t="n">
        <v>20.82</v>
      </c>
      <c r="K213" s="8" t="s">
        <v>1145</v>
      </c>
      <c r="L213" s="42"/>
      <c r="M213" s="34" t="s">
        <v>1494</v>
      </c>
      <c r="N213" s="8"/>
      <c r="O213" s="8"/>
      <c r="P213" s="34" t="s">
        <v>1499</v>
      </c>
      <c r="Q213" s="60" t="s">
        <v>285</v>
      </c>
    </row>
    <row r="214" customFormat="false" ht="32.8" hidden="false" customHeight="false" outlineLevel="0" collapsed="false">
      <c r="A214" s="8" t="n">
        <v>17</v>
      </c>
      <c r="B214" s="8" t="s">
        <v>1461</v>
      </c>
      <c r="C214" s="8" t="s">
        <v>917</v>
      </c>
      <c r="D214" s="8" t="s">
        <v>1143</v>
      </c>
      <c r="E214" s="8" t="s">
        <v>1500</v>
      </c>
      <c r="F214" s="8" t="s">
        <v>1162</v>
      </c>
      <c r="G214" s="67" t="n">
        <v>16.33</v>
      </c>
      <c r="H214" s="58" t="n">
        <v>340</v>
      </c>
      <c r="I214" s="43" t="n">
        <f aca="false">IF(G214="","",H214/G214)</f>
        <v>20.8205756276791</v>
      </c>
      <c r="J214" s="42" t="n">
        <v>20.82</v>
      </c>
      <c r="K214" s="8" t="s">
        <v>1162</v>
      </c>
      <c r="L214" s="42"/>
      <c r="M214" s="34" t="s">
        <v>1494</v>
      </c>
      <c r="N214" s="8"/>
      <c r="O214" s="8"/>
      <c r="P214" s="34" t="s">
        <v>1501</v>
      </c>
      <c r="Q214" s="60" t="s">
        <v>285</v>
      </c>
    </row>
    <row r="215" customFormat="false" ht="32.8" hidden="false" customHeight="false" outlineLevel="0" collapsed="false">
      <c r="A215" s="8" t="n">
        <v>18</v>
      </c>
      <c r="B215" s="8" t="s">
        <v>1461</v>
      </c>
      <c r="C215" s="8" t="s">
        <v>917</v>
      </c>
      <c r="D215" s="8" t="s">
        <v>1143</v>
      </c>
      <c r="E215" s="8" t="s">
        <v>1502</v>
      </c>
      <c r="F215" s="8" t="s">
        <v>1162</v>
      </c>
      <c r="G215" s="67" t="n">
        <v>16.33</v>
      </c>
      <c r="H215" s="58" t="n">
        <v>340</v>
      </c>
      <c r="I215" s="43" t="n">
        <f aca="false">IF(G215="","",H215/G215)</f>
        <v>20.8205756276791</v>
      </c>
      <c r="J215" s="42" t="n">
        <v>20.82</v>
      </c>
      <c r="K215" s="8" t="s">
        <v>1162</v>
      </c>
      <c r="L215" s="42"/>
      <c r="M215" s="34" t="s">
        <v>1494</v>
      </c>
      <c r="N215" s="8"/>
      <c r="O215" s="8"/>
      <c r="P215" s="34" t="s">
        <v>1503</v>
      </c>
      <c r="Q215" s="60" t="s">
        <v>285</v>
      </c>
    </row>
    <row r="216" customFormat="false" ht="32.8" hidden="false" customHeight="false" outlineLevel="0" collapsed="false">
      <c r="A216" s="8" t="n">
        <v>19</v>
      </c>
      <c r="B216" s="8" t="s">
        <v>1461</v>
      </c>
      <c r="C216" s="8" t="s">
        <v>917</v>
      </c>
      <c r="D216" s="8" t="s">
        <v>1143</v>
      </c>
      <c r="E216" s="8" t="s">
        <v>1504</v>
      </c>
      <c r="F216" s="8" t="s">
        <v>1145</v>
      </c>
      <c r="G216" s="67" t="n">
        <v>16.33</v>
      </c>
      <c r="H216" s="58" t="n">
        <v>340</v>
      </c>
      <c r="I216" s="43" t="n">
        <f aca="false">IF(G216="","",H216/G216)</f>
        <v>20.8205756276791</v>
      </c>
      <c r="J216" s="42" t="n">
        <v>20.82</v>
      </c>
      <c r="K216" s="8" t="s">
        <v>1145</v>
      </c>
      <c r="L216" s="42"/>
      <c r="M216" s="34" t="s">
        <v>1494</v>
      </c>
      <c r="N216" s="8"/>
      <c r="O216" s="8"/>
      <c r="P216" s="34" t="s">
        <v>1505</v>
      </c>
      <c r="Q216" s="60" t="s">
        <v>285</v>
      </c>
    </row>
    <row r="217" customFormat="false" ht="32.8" hidden="false" customHeight="false" outlineLevel="0" collapsed="false">
      <c r="A217" s="8" t="n">
        <v>20</v>
      </c>
      <c r="B217" s="8" t="s">
        <v>1461</v>
      </c>
      <c r="C217" s="8" t="s">
        <v>917</v>
      </c>
      <c r="D217" s="8" t="s">
        <v>1143</v>
      </c>
      <c r="E217" s="8" t="s">
        <v>1506</v>
      </c>
      <c r="F217" s="8" t="s">
        <v>1507</v>
      </c>
      <c r="G217" s="67" t="n">
        <v>16.33</v>
      </c>
      <c r="H217" s="58" t="n">
        <v>340</v>
      </c>
      <c r="I217" s="43" t="n">
        <f aca="false">IF(G217="","",H217/G217)</f>
        <v>20.8205756276791</v>
      </c>
      <c r="J217" s="42" t="n">
        <v>20.82</v>
      </c>
      <c r="K217" s="8" t="s">
        <v>1507</v>
      </c>
      <c r="L217" s="42"/>
      <c r="M217" s="34" t="s">
        <v>1494</v>
      </c>
      <c r="N217" s="8"/>
      <c r="O217" s="8"/>
      <c r="P217" s="34" t="s">
        <v>1508</v>
      </c>
      <c r="Q217" s="60" t="s">
        <v>285</v>
      </c>
    </row>
    <row r="218" customFormat="false" ht="32.8" hidden="false" customHeight="false" outlineLevel="0" collapsed="false">
      <c r="A218" s="8" t="n">
        <v>21</v>
      </c>
      <c r="B218" s="8" t="s">
        <v>1461</v>
      </c>
      <c r="C218" s="8" t="s">
        <v>917</v>
      </c>
      <c r="D218" s="8" t="s">
        <v>1143</v>
      </c>
      <c r="E218" s="8" t="s">
        <v>1509</v>
      </c>
      <c r="F218" s="8" t="s">
        <v>1510</v>
      </c>
      <c r="G218" s="67" t="n">
        <v>16.33</v>
      </c>
      <c r="H218" s="58" t="n">
        <v>340</v>
      </c>
      <c r="I218" s="43" t="n">
        <f aca="false">IF(G218="","",H218/G218)</f>
        <v>20.8205756276791</v>
      </c>
      <c r="J218" s="42" t="n">
        <v>20.82</v>
      </c>
      <c r="K218" s="8" t="s">
        <v>1510</v>
      </c>
      <c r="L218" s="42"/>
      <c r="M218" s="34" t="s">
        <v>1494</v>
      </c>
      <c r="N218" s="8"/>
      <c r="O218" s="8"/>
      <c r="P218" s="34" t="s">
        <v>1511</v>
      </c>
      <c r="Q218" s="60" t="s">
        <v>285</v>
      </c>
    </row>
    <row r="219" customFormat="false" ht="32.8" hidden="false" customHeight="false" outlineLevel="0" collapsed="false">
      <c r="A219" s="8" t="n">
        <v>22</v>
      </c>
      <c r="B219" s="8" t="s">
        <v>1461</v>
      </c>
      <c r="C219" s="8" t="s">
        <v>917</v>
      </c>
      <c r="D219" s="8" t="s">
        <v>1143</v>
      </c>
      <c r="E219" s="8" t="s">
        <v>1512</v>
      </c>
      <c r="F219" s="8" t="s">
        <v>1145</v>
      </c>
      <c r="G219" s="67" t="n">
        <v>16.33</v>
      </c>
      <c r="H219" s="58" t="n">
        <v>340</v>
      </c>
      <c r="I219" s="43" t="n">
        <f aca="false">IF(G219="","",H219/G219)</f>
        <v>20.8205756276791</v>
      </c>
      <c r="J219" s="42" t="n">
        <v>20.82</v>
      </c>
      <c r="K219" s="8" t="s">
        <v>1145</v>
      </c>
      <c r="L219" s="42"/>
      <c r="M219" s="34" t="s">
        <v>1494</v>
      </c>
      <c r="N219" s="8"/>
      <c r="O219" s="8"/>
      <c r="P219" s="34" t="s">
        <v>1513</v>
      </c>
      <c r="Q219" s="60" t="s">
        <v>285</v>
      </c>
    </row>
    <row r="220" customFormat="false" ht="32.8" hidden="false" customHeight="false" outlineLevel="0" collapsed="false">
      <c r="A220" s="8" t="n">
        <v>23</v>
      </c>
      <c r="B220" s="8" t="s">
        <v>1461</v>
      </c>
      <c r="C220" s="8" t="s">
        <v>917</v>
      </c>
      <c r="D220" s="8" t="s">
        <v>1143</v>
      </c>
      <c r="E220" s="8" t="s">
        <v>1514</v>
      </c>
      <c r="F220" s="8" t="s">
        <v>1162</v>
      </c>
      <c r="G220" s="67" t="n">
        <v>16.33</v>
      </c>
      <c r="H220" s="58" t="n">
        <v>340</v>
      </c>
      <c r="I220" s="43" t="n">
        <f aca="false">IF(G220="","",H220/G220)</f>
        <v>20.8205756276791</v>
      </c>
      <c r="J220" s="42" t="n">
        <v>20.82</v>
      </c>
      <c r="K220" s="8" t="s">
        <v>1162</v>
      </c>
      <c r="L220" s="42"/>
      <c r="M220" s="34" t="s">
        <v>1494</v>
      </c>
      <c r="N220" s="8"/>
      <c r="O220" s="8"/>
      <c r="P220" s="34" t="s">
        <v>1515</v>
      </c>
      <c r="Q220" s="60" t="s">
        <v>285</v>
      </c>
    </row>
    <row r="221" customFormat="false" ht="32.8" hidden="false" customHeight="false" outlineLevel="0" collapsed="false">
      <c r="A221" s="8" t="n">
        <v>24</v>
      </c>
      <c r="B221" s="8" t="s">
        <v>1461</v>
      </c>
      <c r="C221" s="8" t="s">
        <v>917</v>
      </c>
      <c r="D221" s="8" t="s">
        <v>1143</v>
      </c>
      <c r="E221" s="8" t="s">
        <v>1516</v>
      </c>
      <c r="F221" s="8" t="s">
        <v>1145</v>
      </c>
      <c r="G221" s="67" t="n">
        <v>16.33</v>
      </c>
      <c r="H221" s="58" t="n">
        <v>341.49</v>
      </c>
      <c r="I221" s="43" t="n">
        <f aca="false">IF(G221="","",H221/G221)</f>
        <v>20.9118187385181</v>
      </c>
      <c r="J221" s="42" t="n">
        <v>20.91</v>
      </c>
      <c r="K221" s="8" t="s">
        <v>1145</v>
      </c>
      <c r="L221" s="42"/>
      <c r="M221" s="34" t="s">
        <v>1494</v>
      </c>
      <c r="N221" s="8"/>
      <c r="O221" s="8"/>
      <c r="P221" s="34" t="s">
        <v>1517</v>
      </c>
      <c r="Q221" s="60" t="s">
        <v>285</v>
      </c>
    </row>
    <row r="222" customFormat="false" ht="32.8" hidden="false" customHeight="false" outlineLevel="0" collapsed="false">
      <c r="A222" s="8" t="n">
        <v>25</v>
      </c>
      <c r="B222" s="8" t="s">
        <v>1461</v>
      </c>
      <c r="C222" s="8" t="s">
        <v>917</v>
      </c>
      <c r="D222" s="8" t="s">
        <v>1143</v>
      </c>
      <c r="E222" s="8" t="s">
        <v>1518</v>
      </c>
      <c r="F222" s="8" t="s">
        <v>1507</v>
      </c>
      <c r="G222" s="67" t="n">
        <v>16.33</v>
      </c>
      <c r="H222" s="58" t="n">
        <v>341.49</v>
      </c>
      <c r="I222" s="43" t="n">
        <f aca="false">IF(G222="","",H222/G222)</f>
        <v>20.9118187385181</v>
      </c>
      <c r="J222" s="42" t="n">
        <v>20.91</v>
      </c>
      <c r="K222" s="8" t="s">
        <v>1507</v>
      </c>
      <c r="L222" s="42"/>
      <c r="M222" s="34" t="s">
        <v>1494</v>
      </c>
      <c r="N222" s="8"/>
      <c r="O222" s="8"/>
      <c r="P222" s="34" t="s">
        <v>1519</v>
      </c>
      <c r="Q222" s="60" t="s">
        <v>285</v>
      </c>
    </row>
    <row r="223" customFormat="false" ht="53.7" hidden="false" customHeight="false" outlineLevel="0" collapsed="false">
      <c r="A223" s="8" t="n">
        <v>26</v>
      </c>
      <c r="B223" s="8" t="s">
        <v>1461</v>
      </c>
      <c r="C223" s="8" t="s">
        <v>907</v>
      </c>
      <c r="D223" s="8" t="s">
        <v>959</v>
      </c>
      <c r="E223" s="8" t="s">
        <v>1520</v>
      </c>
      <c r="F223" s="8" t="s">
        <v>961</v>
      </c>
      <c r="G223" s="67" t="n">
        <v>18.144</v>
      </c>
      <c r="H223" s="58" t="n">
        <v>382.5</v>
      </c>
      <c r="I223" s="43" t="n">
        <f aca="false">IF(G223="","",H223/G223)</f>
        <v>21.0813492063492</v>
      </c>
      <c r="J223" s="42" t="n">
        <v>19.27</v>
      </c>
      <c r="K223" s="8" t="s">
        <v>969</v>
      </c>
      <c r="L223" s="42"/>
      <c r="M223" s="34" t="s">
        <v>1521</v>
      </c>
      <c r="N223" s="8"/>
      <c r="O223" s="8"/>
      <c r="P223" s="34" t="s">
        <v>1522</v>
      </c>
      <c r="Q223" s="60" t="s">
        <v>285</v>
      </c>
    </row>
    <row r="224" customFormat="false" ht="32.8" hidden="false" customHeight="false" outlineLevel="0" collapsed="false">
      <c r="A224" s="8" t="n">
        <v>27</v>
      </c>
      <c r="B224" s="8" t="s">
        <v>1461</v>
      </c>
      <c r="C224" s="8" t="s">
        <v>917</v>
      </c>
      <c r="D224" s="8" t="s">
        <v>944</v>
      </c>
      <c r="E224" s="8" t="s">
        <v>1523</v>
      </c>
      <c r="F224" s="8" t="s">
        <v>929</v>
      </c>
      <c r="G224" s="67" t="n">
        <v>3.785</v>
      </c>
      <c r="H224" s="58" t="n">
        <v>81</v>
      </c>
      <c r="I224" s="43" t="n">
        <f aca="false">IF(G224="","",H224/G224)</f>
        <v>21.4002642007926</v>
      </c>
      <c r="J224" s="42" t="n">
        <v>21.4</v>
      </c>
      <c r="K224" s="8" t="s">
        <v>929</v>
      </c>
      <c r="L224" s="42" t="n">
        <v>81</v>
      </c>
      <c r="M224" s="34" t="s">
        <v>1524</v>
      </c>
      <c r="N224" s="8"/>
      <c r="O224" s="8"/>
      <c r="P224" s="34" t="s">
        <v>1525</v>
      </c>
      <c r="Q224" s="60" t="s">
        <v>285</v>
      </c>
    </row>
    <row r="225" customFormat="false" ht="64.15" hidden="false" customHeight="false" outlineLevel="0" collapsed="false">
      <c r="A225" s="8" t="n">
        <v>28</v>
      </c>
      <c r="B225" s="8" t="s">
        <v>1461</v>
      </c>
      <c r="C225" s="8" t="s">
        <v>917</v>
      </c>
      <c r="D225" s="8" t="s">
        <v>37</v>
      </c>
      <c r="E225" s="8" t="s">
        <v>1526</v>
      </c>
      <c r="F225" s="8" t="s">
        <v>1058</v>
      </c>
      <c r="G225" s="67" t="n">
        <v>18.927</v>
      </c>
      <c r="H225" s="58" t="n">
        <v>421.99</v>
      </c>
      <c r="I225" s="43" t="n">
        <f aca="false">IF(G225="","",H225/G225)</f>
        <v>22.2956622813969</v>
      </c>
      <c r="J225" s="42" t="n">
        <v>20.35</v>
      </c>
      <c r="K225" s="8" t="s">
        <v>1059</v>
      </c>
      <c r="L225" s="42" t="n">
        <v>92.99</v>
      </c>
      <c r="M225" s="34" t="s">
        <v>1060</v>
      </c>
      <c r="N225" s="8"/>
      <c r="O225" s="8" t="s">
        <v>917</v>
      </c>
      <c r="P225" s="34" t="s">
        <v>1527</v>
      </c>
      <c r="Q225" s="60" t="s">
        <v>285</v>
      </c>
    </row>
    <row r="226" customFormat="false" ht="32.8" hidden="false" customHeight="false" outlineLevel="0" collapsed="false">
      <c r="A226" s="8" t="n">
        <v>29</v>
      </c>
      <c r="B226" s="8" t="s">
        <v>1461</v>
      </c>
      <c r="C226" s="8" t="s">
        <v>917</v>
      </c>
      <c r="D226" s="8" t="s">
        <v>1143</v>
      </c>
      <c r="E226" s="8" t="s">
        <v>1528</v>
      </c>
      <c r="F226" s="8" t="s">
        <v>1423</v>
      </c>
      <c r="G226" s="67" t="n">
        <v>16.33</v>
      </c>
      <c r="H226" s="58" t="n">
        <v>380</v>
      </c>
      <c r="I226" s="43" t="n">
        <f aca="false">IF(G226="","",H226/G226)</f>
        <v>23.2700551132884</v>
      </c>
      <c r="J226" s="42" t="n">
        <v>23.27</v>
      </c>
      <c r="K226" s="8" t="s">
        <v>1423</v>
      </c>
      <c r="L226" s="42"/>
      <c r="M226" s="34" t="s">
        <v>1494</v>
      </c>
      <c r="N226" s="8"/>
      <c r="O226" s="8"/>
      <c r="P226" s="34" t="s">
        <v>1529</v>
      </c>
      <c r="Q226" s="60" t="s">
        <v>285</v>
      </c>
    </row>
    <row r="227" customFormat="false" ht="32.8" hidden="false" customHeight="false" outlineLevel="0" collapsed="false">
      <c r="A227" s="8" t="n">
        <v>30</v>
      </c>
      <c r="B227" s="8" t="s">
        <v>1461</v>
      </c>
      <c r="C227" s="8" t="s">
        <v>917</v>
      </c>
      <c r="D227" s="8" t="s">
        <v>1143</v>
      </c>
      <c r="E227" s="8" t="s">
        <v>1530</v>
      </c>
      <c r="F227" s="8" t="s">
        <v>1423</v>
      </c>
      <c r="G227" s="67" t="n">
        <v>16.33</v>
      </c>
      <c r="H227" s="58" t="n">
        <v>380</v>
      </c>
      <c r="I227" s="43" t="n">
        <f aca="false">IF(G227="","",H227/G227)</f>
        <v>23.2700551132884</v>
      </c>
      <c r="J227" s="42" t="n">
        <v>23.27</v>
      </c>
      <c r="K227" s="8" t="s">
        <v>1423</v>
      </c>
      <c r="L227" s="42"/>
      <c r="M227" s="34" t="s">
        <v>1494</v>
      </c>
      <c r="N227" s="8"/>
      <c r="O227" s="8"/>
      <c r="P227" s="34" t="s">
        <v>1531</v>
      </c>
      <c r="Q227" s="60" t="s">
        <v>285</v>
      </c>
    </row>
    <row r="228" customFormat="false" ht="43.25" hidden="false" customHeight="false" outlineLevel="0" collapsed="false">
      <c r="A228" s="8" t="n">
        <v>31</v>
      </c>
      <c r="B228" s="8" t="s">
        <v>1461</v>
      </c>
      <c r="C228" s="8" t="s">
        <v>917</v>
      </c>
      <c r="D228" s="8" t="s">
        <v>1047</v>
      </c>
      <c r="E228" s="8" t="s">
        <v>1532</v>
      </c>
      <c r="F228" s="8" t="s">
        <v>1008</v>
      </c>
      <c r="G228" s="67" t="n">
        <v>18.144</v>
      </c>
      <c r="H228" s="58" t="n">
        <v>431.8</v>
      </c>
      <c r="I228" s="43" t="n">
        <f aca="false">IF(G228="","",H228/G228)</f>
        <v>23.7985008818342</v>
      </c>
      <c r="J228" s="42" t="n">
        <v>23.8</v>
      </c>
      <c r="K228" s="8" t="s">
        <v>1008</v>
      </c>
      <c r="L228" s="42"/>
      <c r="M228" s="34"/>
      <c r="N228" s="8"/>
      <c r="O228" s="8"/>
      <c r="P228" s="34" t="s">
        <v>1533</v>
      </c>
      <c r="Q228" s="60" t="s">
        <v>285</v>
      </c>
    </row>
    <row r="229" customFormat="false" ht="43.25" hidden="false" customHeight="false" outlineLevel="0" collapsed="false">
      <c r="A229" s="8" t="n">
        <v>32</v>
      </c>
      <c r="B229" s="8" t="s">
        <v>1461</v>
      </c>
      <c r="C229" s="8" t="s">
        <v>917</v>
      </c>
      <c r="D229" s="8" t="s">
        <v>1047</v>
      </c>
      <c r="E229" s="8" t="s">
        <v>1534</v>
      </c>
      <c r="F229" s="8" t="s">
        <v>1008</v>
      </c>
      <c r="G229" s="67" t="n">
        <v>18.144</v>
      </c>
      <c r="H229" s="58" t="n">
        <v>431.8</v>
      </c>
      <c r="I229" s="43" t="n">
        <f aca="false">IF(G229="","",H229/G229)</f>
        <v>23.7985008818342</v>
      </c>
      <c r="J229" s="42" t="n">
        <v>23.8</v>
      </c>
      <c r="K229" s="8" t="s">
        <v>1008</v>
      </c>
      <c r="L229" s="42"/>
      <c r="M229" s="34"/>
      <c r="N229" s="8"/>
      <c r="O229" s="8"/>
      <c r="P229" s="34" t="s">
        <v>1533</v>
      </c>
      <c r="Q229" s="60" t="s">
        <v>285</v>
      </c>
    </row>
    <row r="230" customFormat="false" ht="64.15" hidden="false" customHeight="false" outlineLevel="0" collapsed="false">
      <c r="A230" s="8" t="n">
        <v>33</v>
      </c>
      <c r="B230" s="8" t="s">
        <v>1461</v>
      </c>
      <c r="C230" s="8" t="s">
        <v>917</v>
      </c>
      <c r="D230" s="8" t="s">
        <v>37</v>
      </c>
      <c r="E230" s="8" t="s">
        <v>1535</v>
      </c>
      <c r="F230" s="8" t="s">
        <v>1058</v>
      </c>
      <c r="G230" s="67" t="n">
        <v>18.927</v>
      </c>
      <c r="H230" s="58" t="n">
        <v>456.99</v>
      </c>
      <c r="I230" s="43" t="n">
        <f aca="false">IF(G230="","",H230/G230)</f>
        <v>24.1448724045015</v>
      </c>
      <c r="J230" s="42" t="n">
        <v>23.16</v>
      </c>
      <c r="K230" s="8" t="s">
        <v>1059</v>
      </c>
      <c r="L230" s="42" t="n">
        <v>93.99</v>
      </c>
      <c r="M230" s="34" t="s">
        <v>1060</v>
      </c>
      <c r="N230" s="8"/>
      <c r="O230" s="8" t="s">
        <v>917</v>
      </c>
      <c r="P230" s="34" t="s">
        <v>1536</v>
      </c>
      <c r="Q230" s="60" t="s">
        <v>285</v>
      </c>
    </row>
    <row r="231" customFormat="false" ht="64.15" hidden="false" customHeight="false" outlineLevel="0" collapsed="false">
      <c r="A231" s="8" t="n">
        <v>34</v>
      </c>
      <c r="B231" s="8" t="s">
        <v>1461</v>
      </c>
      <c r="C231" s="8" t="s">
        <v>917</v>
      </c>
      <c r="D231" s="8" t="s">
        <v>37</v>
      </c>
      <c r="E231" s="8" t="s">
        <v>1537</v>
      </c>
      <c r="F231" s="8" t="s">
        <v>1058</v>
      </c>
      <c r="G231" s="67" t="n">
        <v>18.927</v>
      </c>
      <c r="H231" s="58" t="n">
        <v>456.99</v>
      </c>
      <c r="I231" s="43" t="n">
        <f aca="false">IF(G231="","",H231/G231)</f>
        <v>24.1448724045015</v>
      </c>
      <c r="J231" s="42" t="n">
        <v>23.16</v>
      </c>
      <c r="K231" s="8" t="s">
        <v>1059</v>
      </c>
      <c r="L231" s="42" t="n">
        <v>94.99</v>
      </c>
      <c r="M231" s="34" t="s">
        <v>1060</v>
      </c>
      <c r="N231" s="8"/>
      <c r="O231" s="8" t="s">
        <v>917</v>
      </c>
      <c r="P231" s="34" t="s">
        <v>1538</v>
      </c>
      <c r="Q231" s="60" t="s">
        <v>285</v>
      </c>
    </row>
    <row r="232" customFormat="false" ht="32.8" hidden="false" customHeight="false" outlineLevel="0" collapsed="false">
      <c r="A232" s="8" t="n">
        <v>35</v>
      </c>
      <c r="B232" s="8" t="s">
        <v>1461</v>
      </c>
      <c r="C232" s="8" t="s">
        <v>907</v>
      </c>
      <c r="D232" s="8" t="s">
        <v>927</v>
      </c>
      <c r="E232" s="8" t="s">
        <v>1539</v>
      </c>
      <c r="F232" s="8" t="s">
        <v>929</v>
      </c>
      <c r="G232" s="67" t="n">
        <v>3.785</v>
      </c>
      <c r="H232" s="58" t="n">
        <v>91.81</v>
      </c>
      <c r="I232" s="43" t="n">
        <f aca="false">IF(G232="","",H232/G232)</f>
        <v>24.2562747688243</v>
      </c>
      <c r="J232" s="42" t="n">
        <v>17.64</v>
      </c>
      <c r="K232" s="8" t="s">
        <v>1540</v>
      </c>
      <c r="L232" s="42" t="n">
        <v>91.81</v>
      </c>
      <c r="M232" s="34"/>
      <c r="N232" s="8"/>
      <c r="O232" s="8"/>
      <c r="P232" s="34" t="s">
        <v>1541</v>
      </c>
      <c r="Q232" s="60" t="s">
        <v>285</v>
      </c>
    </row>
    <row r="233" customFormat="false" ht="23.85" hidden="false" customHeight="false" outlineLevel="0" collapsed="false">
      <c r="A233" s="8" t="n">
        <v>36</v>
      </c>
      <c r="B233" s="8" t="s">
        <v>1461</v>
      </c>
      <c r="C233" s="8" t="s">
        <v>907</v>
      </c>
      <c r="D233" s="8" t="s">
        <v>927</v>
      </c>
      <c r="E233" s="8" t="s">
        <v>1542</v>
      </c>
      <c r="F233" s="8" t="s">
        <v>929</v>
      </c>
      <c r="G233" s="67" t="n">
        <v>3.785</v>
      </c>
      <c r="H233" s="58" t="n">
        <v>91.81</v>
      </c>
      <c r="I233" s="43" t="n">
        <f aca="false">IF(G233="","",H233/G233)</f>
        <v>24.2562747688243</v>
      </c>
      <c r="J233" s="42" t="n">
        <v>17.64</v>
      </c>
      <c r="K233" s="8" t="s">
        <v>1540</v>
      </c>
      <c r="L233" s="42" t="n">
        <v>91.81</v>
      </c>
      <c r="M233" s="34"/>
      <c r="N233" s="8"/>
      <c r="O233" s="8"/>
      <c r="P233" s="34" t="s">
        <v>1543</v>
      </c>
      <c r="Q233" s="60" t="s">
        <v>285</v>
      </c>
    </row>
    <row r="234" customFormat="false" ht="74.6" hidden="false" customHeight="false" outlineLevel="0" collapsed="false">
      <c r="A234" s="8" t="n">
        <v>37</v>
      </c>
      <c r="B234" s="8" t="s">
        <v>1461</v>
      </c>
      <c r="C234" s="8" t="s">
        <v>917</v>
      </c>
      <c r="D234" s="8" t="s">
        <v>1138</v>
      </c>
      <c r="E234" s="8" t="s">
        <v>1544</v>
      </c>
      <c r="F234" s="8" t="s">
        <v>1140</v>
      </c>
      <c r="G234" s="67" t="n">
        <v>18.925</v>
      </c>
      <c r="H234" s="58" t="n">
        <v>485</v>
      </c>
      <c r="I234" s="43" t="n">
        <f aca="false">IF(G234="","",H234/G234)</f>
        <v>25.6274768824306</v>
      </c>
      <c r="J234" s="42" t="n">
        <v>25.63</v>
      </c>
      <c r="K234" s="8" t="s">
        <v>1140</v>
      </c>
      <c r="L234" s="42" t="n">
        <v>139</v>
      </c>
      <c r="M234" s="34" t="s">
        <v>1545</v>
      </c>
      <c r="N234" s="8"/>
      <c r="O234" s="8"/>
      <c r="P234" s="34" t="s">
        <v>1546</v>
      </c>
      <c r="Q234" s="60" t="s">
        <v>285</v>
      </c>
    </row>
    <row r="235" customFormat="false" ht="23.85" hidden="false" customHeight="false" outlineLevel="0" collapsed="false">
      <c r="A235" s="8" t="n">
        <v>38</v>
      </c>
      <c r="B235" s="8" t="s">
        <v>1461</v>
      </c>
      <c r="C235" s="8" t="s">
        <v>907</v>
      </c>
      <c r="D235" s="8" t="s">
        <v>927</v>
      </c>
      <c r="E235" s="8" t="s">
        <v>1547</v>
      </c>
      <c r="F235" s="8" t="s">
        <v>929</v>
      </c>
      <c r="G235" s="67" t="n">
        <v>3.785</v>
      </c>
      <c r="H235" s="58" t="n">
        <v>98.82</v>
      </c>
      <c r="I235" s="43" t="n">
        <f aca="false">IF(G235="","",H235/G235)</f>
        <v>26.108322324967</v>
      </c>
      <c r="J235" s="42" t="n">
        <v>18.32</v>
      </c>
      <c r="K235" s="8" t="s">
        <v>1548</v>
      </c>
      <c r="L235" s="42" t="n">
        <v>98.82</v>
      </c>
      <c r="M235" s="34"/>
      <c r="N235" s="8"/>
      <c r="O235" s="8"/>
      <c r="P235" s="34" t="s">
        <v>1549</v>
      </c>
      <c r="Q235" s="60" t="s">
        <v>285</v>
      </c>
    </row>
    <row r="236" customFormat="false" ht="32.8" hidden="false" customHeight="false" outlineLevel="0" collapsed="false">
      <c r="A236" s="8" t="n">
        <v>39</v>
      </c>
      <c r="B236" s="8" t="s">
        <v>1461</v>
      </c>
      <c r="C236" s="8" t="s">
        <v>917</v>
      </c>
      <c r="D236" s="8" t="s">
        <v>1143</v>
      </c>
      <c r="E236" s="8" t="s">
        <v>1550</v>
      </c>
      <c r="F236" s="8" t="s">
        <v>1507</v>
      </c>
      <c r="G236" s="67" t="n">
        <v>16.33</v>
      </c>
      <c r="H236" s="58" t="n">
        <v>428.5</v>
      </c>
      <c r="I236" s="43" t="n">
        <f aca="false">IF(G236="","",H236/G236)</f>
        <v>26.2400489895897</v>
      </c>
      <c r="J236" s="42" t="n">
        <v>26.24</v>
      </c>
      <c r="K236" s="8" t="s">
        <v>1507</v>
      </c>
      <c r="L236" s="42"/>
      <c r="M236" s="34" t="s">
        <v>1146</v>
      </c>
      <c r="N236" s="8"/>
      <c r="O236" s="8"/>
      <c r="P236" s="34" t="s">
        <v>1551</v>
      </c>
      <c r="Q236" s="60" t="s">
        <v>285</v>
      </c>
    </row>
    <row r="237" customFormat="false" ht="64.15" hidden="false" customHeight="false" outlineLevel="0" collapsed="false">
      <c r="A237" s="8" t="n">
        <v>40</v>
      </c>
      <c r="B237" s="8" t="s">
        <v>1461</v>
      </c>
      <c r="C237" s="8" t="s">
        <v>917</v>
      </c>
      <c r="D237" s="8" t="s">
        <v>26</v>
      </c>
      <c r="E237" s="8" t="s">
        <v>1552</v>
      </c>
      <c r="F237" s="8" t="s">
        <v>972</v>
      </c>
      <c r="G237" s="67" t="n">
        <v>3.785</v>
      </c>
      <c r="H237" s="58" t="n">
        <v>103</v>
      </c>
      <c r="I237" s="43" t="n">
        <f aca="false">IF(G237="","",H237/G237)</f>
        <v>27.2126816380449</v>
      </c>
      <c r="J237" s="42" t="n">
        <v>19.64</v>
      </c>
      <c r="K237" s="8" t="s">
        <v>1045</v>
      </c>
      <c r="L237" s="42" t="n">
        <v>103</v>
      </c>
      <c r="M237" s="34" t="s">
        <v>1553</v>
      </c>
      <c r="N237" s="8"/>
      <c r="O237" s="8" t="s">
        <v>917</v>
      </c>
      <c r="P237" s="34" t="s">
        <v>1554</v>
      </c>
      <c r="Q237" s="60" t="s">
        <v>285</v>
      </c>
    </row>
    <row r="238" customFormat="false" ht="32.8" hidden="false" customHeight="false" outlineLevel="0" collapsed="false">
      <c r="A238" s="8" t="n">
        <v>41</v>
      </c>
      <c r="B238" s="8" t="s">
        <v>1461</v>
      </c>
      <c r="C238" s="8" t="s">
        <v>917</v>
      </c>
      <c r="D238" s="8" t="s">
        <v>1143</v>
      </c>
      <c r="E238" s="8" t="s">
        <v>1555</v>
      </c>
      <c r="F238" s="8" t="s">
        <v>1162</v>
      </c>
      <c r="G238" s="67" t="n">
        <v>16.33</v>
      </c>
      <c r="H238" s="58" t="n">
        <v>475.25</v>
      </c>
      <c r="I238" s="43" t="n">
        <f aca="false">IF(G238="","",H238/G238)</f>
        <v>29.1028781383956</v>
      </c>
      <c r="J238" s="42" t="n">
        <v>29.1</v>
      </c>
      <c r="K238" s="8" t="s">
        <v>1162</v>
      </c>
      <c r="L238" s="42"/>
      <c r="M238" s="34"/>
      <c r="N238" s="8"/>
      <c r="O238" s="8"/>
      <c r="P238" s="34" t="s">
        <v>1556</v>
      </c>
      <c r="Q238" s="60" t="s">
        <v>285</v>
      </c>
    </row>
    <row r="239" customFormat="false" ht="64.15" hidden="false" customHeight="false" outlineLevel="0" collapsed="false">
      <c r="A239" s="8" t="n">
        <v>42</v>
      </c>
      <c r="B239" s="8" t="s">
        <v>1461</v>
      </c>
      <c r="C239" s="8" t="s">
        <v>917</v>
      </c>
      <c r="D239" s="8" t="s">
        <v>26</v>
      </c>
      <c r="E239" s="8" t="s">
        <v>1557</v>
      </c>
      <c r="F239" s="8" t="s">
        <v>957</v>
      </c>
      <c r="G239" s="67" t="n">
        <v>18.927</v>
      </c>
      <c r="H239" s="58" t="n">
        <v>560.8</v>
      </c>
      <c r="I239" s="43" t="n">
        <f aca="false">IF(G239="","",H239/G239)</f>
        <v>29.6296296296296</v>
      </c>
      <c r="J239" s="42" t="n">
        <v>23.87</v>
      </c>
      <c r="K239" s="8" t="s">
        <v>1045</v>
      </c>
      <c r="L239" s="42" t="n">
        <v>120.09</v>
      </c>
      <c r="M239" s="34" t="s">
        <v>1558</v>
      </c>
      <c r="N239" s="8"/>
      <c r="O239" s="8" t="s">
        <v>917</v>
      </c>
      <c r="P239" s="34" t="s">
        <v>1559</v>
      </c>
      <c r="Q239" s="60" t="s">
        <v>285</v>
      </c>
    </row>
    <row r="240" customFormat="false" ht="74.6" hidden="false" customHeight="false" outlineLevel="0" collapsed="false">
      <c r="A240" s="8" t="n">
        <v>43</v>
      </c>
      <c r="B240" s="8" t="s">
        <v>1461</v>
      </c>
      <c r="C240" s="8" t="s">
        <v>917</v>
      </c>
      <c r="D240" s="8" t="s">
        <v>1138</v>
      </c>
      <c r="E240" s="8" t="s">
        <v>1560</v>
      </c>
      <c r="F240" s="8" t="s">
        <v>1181</v>
      </c>
      <c r="G240" s="67" t="n">
        <v>18</v>
      </c>
      <c r="H240" s="58" t="n">
        <v>549</v>
      </c>
      <c r="I240" s="43" t="n">
        <f aca="false">IF(G240="","",H240/G240)</f>
        <v>30.5</v>
      </c>
      <c r="J240" s="42" t="n">
        <v>30.5</v>
      </c>
      <c r="K240" s="8" t="s">
        <v>1181</v>
      </c>
      <c r="L240" s="42" t="n">
        <v>137.2</v>
      </c>
      <c r="M240" s="34" t="s">
        <v>1561</v>
      </c>
      <c r="N240" s="8"/>
      <c r="O240" s="8"/>
      <c r="P240" s="34" t="s">
        <v>1562</v>
      </c>
      <c r="Q240" s="60" t="s">
        <v>285</v>
      </c>
    </row>
    <row r="241" customFormat="false" ht="32.8" hidden="false" customHeight="false" outlineLevel="0" collapsed="false">
      <c r="A241" s="8" t="n">
        <v>44</v>
      </c>
      <c r="B241" s="8" t="s">
        <v>1461</v>
      </c>
      <c r="C241" s="8" t="s">
        <v>917</v>
      </c>
      <c r="D241" s="8" t="s">
        <v>1138</v>
      </c>
      <c r="E241" s="8" t="s">
        <v>1563</v>
      </c>
      <c r="F241" s="8" t="s">
        <v>1181</v>
      </c>
      <c r="G241" s="67" t="n">
        <v>18</v>
      </c>
      <c r="H241" s="58" t="n">
        <v>555.2</v>
      </c>
      <c r="I241" s="43" t="n">
        <f aca="false">IF(G241="","",H241/G241)</f>
        <v>30.8444444444445</v>
      </c>
      <c r="J241" s="42" t="n">
        <v>30.84</v>
      </c>
      <c r="K241" s="8" t="s">
        <v>1181</v>
      </c>
      <c r="L241" s="42" t="n">
        <v>165</v>
      </c>
      <c r="M241" s="34" t="s">
        <v>1436</v>
      </c>
      <c r="N241" s="8"/>
      <c r="O241" s="8"/>
      <c r="P241" s="34" t="s">
        <v>1564</v>
      </c>
      <c r="Q241" s="60" t="s">
        <v>285</v>
      </c>
    </row>
    <row r="242" customFormat="false" ht="74.6" hidden="false" customHeight="false" outlineLevel="0" collapsed="false">
      <c r="A242" s="8" t="n">
        <v>45</v>
      </c>
      <c r="B242" s="8" t="s">
        <v>1461</v>
      </c>
      <c r="C242" s="8" t="s">
        <v>917</v>
      </c>
      <c r="D242" s="8" t="s">
        <v>1138</v>
      </c>
      <c r="E242" s="8" t="s">
        <v>1565</v>
      </c>
      <c r="F242" s="8" t="s">
        <v>1181</v>
      </c>
      <c r="G242" s="67" t="n">
        <v>18</v>
      </c>
      <c r="H242" s="58" t="n">
        <v>564</v>
      </c>
      <c r="I242" s="43" t="n">
        <f aca="false">IF(G242="","",H242/G242)</f>
        <v>31.3333333333333</v>
      </c>
      <c r="J242" s="42" t="n">
        <v>31.33</v>
      </c>
      <c r="K242" s="8" t="s">
        <v>1181</v>
      </c>
      <c r="L242" s="42" t="n">
        <v>148</v>
      </c>
      <c r="M242" s="34" t="s">
        <v>1561</v>
      </c>
      <c r="N242" s="8"/>
      <c r="O242" s="8"/>
      <c r="P242" s="34" t="s">
        <v>1566</v>
      </c>
      <c r="Q242" s="60" t="s">
        <v>285</v>
      </c>
    </row>
    <row r="243" customFormat="false" ht="32.8" hidden="false" customHeight="false" outlineLevel="0" collapsed="false">
      <c r="A243" s="8" t="n">
        <v>46</v>
      </c>
      <c r="B243" s="8" t="s">
        <v>1461</v>
      </c>
      <c r="C243" s="8" t="s">
        <v>917</v>
      </c>
      <c r="D243" s="8" t="s">
        <v>1047</v>
      </c>
      <c r="E243" s="8" t="s">
        <v>1567</v>
      </c>
      <c r="F243" s="8" t="s">
        <v>1008</v>
      </c>
      <c r="G243" s="67" t="n">
        <v>18.144</v>
      </c>
      <c r="H243" s="58" t="n">
        <v>602.52</v>
      </c>
      <c r="I243" s="43" t="n">
        <f aca="false">IF(G243="","",H243/G243)</f>
        <v>33.207671957672</v>
      </c>
      <c r="J243" s="42" t="n">
        <v>33.21</v>
      </c>
      <c r="K243" s="8" t="s">
        <v>1008</v>
      </c>
      <c r="L243" s="42"/>
      <c r="M243" s="34"/>
      <c r="N243" s="8"/>
      <c r="O243" s="8"/>
      <c r="P243" s="34" t="s">
        <v>1201</v>
      </c>
      <c r="Q243" s="60" t="s">
        <v>285</v>
      </c>
    </row>
    <row r="244" customFormat="false" ht="95.5" hidden="false" customHeight="false" outlineLevel="0" collapsed="false">
      <c r="A244" s="8" t="n">
        <v>47</v>
      </c>
      <c r="B244" s="8" t="s">
        <v>1461</v>
      </c>
      <c r="C244" s="8" t="s">
        <v>917</v>
      </c>
      <c r="D244" s="8" t="s">
        <v>1047</v>
      </c>
      <c r="E244" s="8" t="s">
        <v>1568</v>
      </c>
      <c r="F244" s="8" t="s">
        <v>1008</v>
      </c>
      <c r="G244" s="67" t="n">
        <v>18.144</v>
      </c>
      <c r="H244" s="58" t="n">
        <v>649.52</v>
      </c>
      <c r="I244" s="43" t="n">
        <f aca="false">IF(G244="","",H244/G244)</f>
        <v>35.7980599647266</v>
      </c>
      <c r="J244" s="42" t="n">
        <v>35.8</v>
      </c>
      <c r="K244" s="8" t="s">
        <v>1008</v>
      </c>
      <c r="L244" s="42"/>
      <c r="M244" s="34"/>
      <c r="N244" s="8"/>
      <c r="O244" s="8"/>
      <c r="P244" s="34" t="s">
        <v>1569</v>
      </c>
      <c r="Q244" s="60" t="s">
        <v>285</v>
      </c>
    </row>
    <row r="245" customFormat="false" ht="85.05" hidden="false" customHeight="false" outlineLevel="0" collapsed="false">
      <c r="A245" s="8" t="n">
        <v>48</v>
      </c>
      <c r="B245" s="8" t="s">
        <v>1461</v>
      </c>
      <c r="C245" s="8" t="s">
        <v>917</v>
      </c>
      <c r="D245" s="8" t="s">
        <v>1125</v>
      </c>
      <c r="E245" s="8" t="s">
        <v>1570</v>
      </c>
      <c r="F245" s="8" t="s">
        <v>530</v>
      </c>
      <c r="G245" s="67" t="n">
        <v>18.927</v>
      </c>
      <c r="H245" s="58" t="n">
        <v>693</v>
      </c>
      <c r="I245" s="43" t="n">
        <f aca="false">IF(G245="","",H245/G245)</f>
        <v>36.6143604374703</v>
      </c>
      <c r="J245" s="42" t="n">
        <v>36.61</v>
      </c>
      <c r="K245" s="8" t="s">
        <v>530</v>
      </c>
      <c r="L245" s="42" t="n">
        <v>154</v>
      </c>
      <c r="M245" s="34"/>
      <c r="N245" s="8"/>
      <c r="O245" s="8" t="s">
        <v>917</v>
      </c>
      <c r="P245" s="34" t="s">
        <v>1571</v>
      </c>
      <c r="Q245" s="60" t="s">
        <v>285</v>
      </c>
    </row>
    <row r="246" customFormat="false" ht="64.15" hidden="false" customHeight="false" outlineLevel="0" collapsed="false">
      <c r="A246" s="8" t="n">
        <v>49</v>
      </c>
      <c r="B246" s="8" t="s">
        <v>1461</v>
      </c>
      <c r="C246" s="8" t="s">
        <v>917</v>
      </c>
      <c r="D246" s="8" t="s">
        <v>1125</v>
      </c>
      <c r="E246" s="8" t="s">
        <v>1572</v>
      </c>
      <c r="F246" s="8" t="s">
        <v>530</v>
      </c>
      <c r="G246" s="67" t="n">
        <v>18.927</v>
      </c>
      <c r="H246" s="58" t="n">
        <v>693</v>
      </c>
      <c r="I246" s="43" t="n">
        <f aca="false">IF(G246="","",H246/G246)</f>
        <v>36.6143604374703</v>
      </c>
      <c r="J246" s="42" t="n">
        <v>36.61</v>
      </c>
      <c r="K246" s="8" t="s">
        <v>530</v>
      </c>
      <c r="L246" s="42" t="n">
        <v>154</v>
      </c>
      <c r="M246" s="34"/>
      <c r="N246" s="8"/>
      <c r="O246" s="8" t="s">
        <v>917</v>
      </c>
      <c r="P246" s="34" t="s">
        <v>1573</v>
      </c>
      <c r="Q246" s="60" t="s">
        <v>285</v>
      </c>
    </row>
    <row r="247" customFormat="false" ht="64.15" hidden="false" customHeight="false" outlineLevel="0" collapsed="false">
      <c r="A247" s="8" t="n">
        <v>50</v>
      </c>
      <c r="B247" s="8" t="s">
        <v>1461</v>
      </c>
      <c r="C247" s="8" t="s">
        <v>917</v>
      </c>
      <c r="D247" s="8" t="s">
        <v>1047</v>
      </c>
      <c r="E247" s="8" t="s">
        <v>1574</v>
      </c>
      <c r="F247" s="8" t="s">
        <v>1008</v>
      </c>
      <c r="G247" s="67" t="n">
        <v>18.144</v>
      </c>
      <c r="H247" s="58" t="n">
        <v>666.86</v>
      </c>
      <c r="I247" s="43" t="n">
        <f aca="false">IF(G247="","",H247/G247)</f>
        <v>36.7537477954145</v>
      </c>
      <c r="J247" s="42" t="n">
        <v>36.75</v>
      </c>
      <c r="K247" s="8" t="s">
        <v>1008</v>
      </c>
      <c r="L247" s="42"/>
      <c r="M247" s="34"/>
      <c r="N247" s="8"/>
      <c r="O247" s="8"/>
      <c r="P247" s="34" t="s">
        <v>1575</v>
      </c>
      <c r="Q247" s="60" t="s">
        <v>285</v>
      </c>
    </row>
    <row r="248" customFormat="false" ht="74.6" hidden="false" customHeight="false" outlineLevel="0" collapsed="false">
      <c r="A248" s="8" t="n">
        <v>51</v>
      </c>
      <c r="B248" s="8" t="s">
        <v>1461</v>
      </c>
      <c r="C248" s="8" t="s">
        <v>917</v>
      </c>
      <c r="D248" s="8" t="s">
        <v>1576</v>
      </c>
      <c r="E248" s="8" t="s">
        <v>146</v>
      </c>
      <c r="F248" s="8" t="s">
        <v>925</v>
      </c>
      <c r="G248" s="67" t="n">
        <v>18.927</v>
      </c>
      <c r="H248" s="58" t="n">
        <v>698.99</v>
      </c>
      <c r="I248" s="43" t="n">
        <f aca="false">IF(G248="","",H248/G248)</f>
        <v>36.9308395413959</v>
      </c>
      <c r="J248" s="42" t="n">
        <v>34.81</v>
      </c>
      <c r="K248" s="8" t="s">
        <v>1577</v>
      </c>
      <c r="L248" s="42" t="n">
        <v>154.99</v>
      </c>
      <c r="M248" s="34" t="s">
        <v>1578</v>
      </c>
      <c r="N248" s="8"/>
      <c r="O248" s="8"/>
      <c r="P248" s="34" t="s">
        <v>1579</v>
      </c>
      <c r="Q248" s="60" t="s">
        <v>285</v>
      </c>
    </row>
    <row r="249" customFormat="false" ht="64.15" hidden="false" customHeight="false" outlineLevel="0" collapsed="false">
      <c r="A249" s="8" t="n">
        <v>52</v>
      </c>
      <c r="B249" s="8" t="s">
        <v>1461</v>
      </c>
      <c r="C249" s="8" t="s">
        <v>907</v>
      </c>
      <c r="D249" s="8" t="s">
        <v>105</v>
      </c>
      <c r="E249" s="8" t="s">
        <v>1580</v>
      </c>
      <c r="F249" s="8" t="s">
        <v>547</v>
      </c>
      <c r="G249" s="67" t="n">
        <v>3.785</v>
      </c>
      <c r="H249" s="58" t="n">
        <v>140</v>
      </c>
      <c r="I249" s="43" t="n">
        <f aca="false">IF(G249="","",H249/G249)</f>
        <v>36.9881109643329</v>
      </c>
      <c r="J249" s="42" t="n">
        <v>36.99</v>
      </c>
      <c r="K249" s="8" t="s">
        <v>547</v>
      </c>
      <c r="L249" s="42" t="n">
        <v>140</v>
      </c>
      <c r="M249" s="34" t="s">
        <v>1429</v>
      </c>
      <c r="N249" s="8"/>
      <c r="O249" s="8" t="s">
        <v>917</v>
      </c>
      <c r="P249" s="34" t="s">
        <v>1581</v>
      </c>
      <c r="Q249" s="60" t="s">
        <v>285</v>
      </c>
    </row>
    <row r="250" customFormat="false" ht="74.6" hidden="false" customHeight="false" outlineLevel="0" collapsed="false">
      <c r="A250" s="8" t="n">
        <v>53</v>
      </c>
      <c r="B250" s="8" t="s">
        <v>1461</v>
      </c>
      <c r="C250" s="8" t="s">
        <v>917</v>
      </c>
      <c r="D250" s="8" t="s">
        <v>1138</v>
      </c>
      <c r="E250" s="8" t="s">
        <v>1582</v>
      </c>
      <c r="F250" s="8" t="s">
        <v>1181</v>
      </c>
      <c r="G250" s="67" t="n">
        <v>18</v>
      </c>
      <c r="H250" s="58" t="n">
        <v>669</v>
      </c>
      <c r="I250" s="43" t="n">
        <f aca="false">IF(G250="","",H250/G250)</f>
        <v>37.1666666666667</v>
      </c>
      <c r="J250" s="42" t="n">
        <v>29.82</v>
      </c>
      <c r="K250" s="8" t="s">
        <v>1435</v>
      </c>
      <c r="L250" s="42" t="n">
        <v>219</v>
      </c>
      <c r="M250" s="34" t="s">
        <v>1432</v>
      </c>
      <c r="N250" s="8"/>
      <c r="O250" s="8"/>
      <c r="P250" s="34" t="s">
        <v>1583</v>
      </c>
      <c r="Q250" s="60" t="s">
        <v>285</v>
      </c>
    </row>
    <row r="251" customFormat="false" ht="53.7" hidden="false" customHeight="false" outlineLevel="0" collapsed="false">
      <c r="A251" s="8" t="n">
        <v>54</v>
      </c>
      <c r="B251" s="8" t="s">
        <v>1461</v>
      </c>
      <c r="C251" s="8" t="s">
        <v>917</v>
      </c>
      <c r="D251" s="8" t="s">
        <v>1576</v>
      </c>
      <c r="E251" s="8" t="s">
        <v>1584</v>
      </c>
      <c r="F251" s="8" t="s">
        <v>925</v>
      </c>
      <c r="G251" s="67" t="n">
        <v>18.927</v>
      </c>
      <c r="H251" s="58" t="n">
        <v>739.42</v>
      </c>
      <c r="I251" s="43" t="n">
        <f aca="false">IF(G251="","",H251/G251)</f>
        <v>39.0669414064564</v>
      </c>
      <c r="J251" s="42" t="n">
        <v>36.61</v>
      </c>
      <c r="K251" s="8" t="s">
        <v>1577</v>
      </c>
      <c r="L251" s="42" t="n">
        <v>162.99</v>
      </c>
      <c r="M251" s="34" t="s">
        <v>1578</v>
      </c>
      <c r="N251" s="8"/>
      <c r="O251" s="8"/>
      <c r="P251" s="34" t="s">
        <v>1585</v>
      </c>
      <c r="Q251" s="60" t="s">
        <v>285</v>
      </c>
    </row>
    <row r="252" customFormat="false" ht="116.4" hidden="false" customHeight="false" outlineLevel="0" collapsed="false">
      <c r="A252" s="8" t="n">
        <v>55</v>
      </c>
      <c r="B252" s="8" t="s">
        <v>1461</v>
      </c>
      <c r="C252" s="8" t="s">
        <v>917</v>
      </c>
      <c r="D252" s="8" t="s">
        <v>1047</v>
      </c>
      <c r="E252" s="8" t="s">
        <v>1586</v>
      </c>
      <c r="F252" s="8" t="s">
        <v>1008</v>
      </c>
      <c r="G252" s="67" t="n">
        <v>18.144</v>
      </c>
      <c r="H252" s="58" t="n">
        <v>731.38</v>
      </c>
      <c r="I252" s="43" t="n">
        <f aca="false">IF(G252="","",H252/G252)</f>
        <v>40.3097442680776</v>
      </c>
      <c r="J252" s="42" t="n">
        <v>40.31</v>
      </c>
      <c r="K252" s="8" t="s">
        <v>1008</v>
      </c>
      <c r="L252" s="42"/>
      <c r="M252" s="34"/>
      <c r="N252" s="8"/>
      <c r="O252" s="8"/>
      <c r="P252" s="34" t="s">
        <v>1587</v>
      </c>
      <c r="Q252" s="60" t="s">
        <v>285</v>
      </c>
    </row>
    <row r="253" customFormat="false" ht="43.25" hidden="false" customHeight="false" outlineLevel="0" collapsed="false">
      <c r="A253" s="8" t="n">
        <v>56</v>
      </c>
      <c r="B253" s="8" t="s">
        <v>1461</v>
      </c>
      <c r="C253" s="8" t="s">
        <v>917</v>
      </c>
      <c r="D253" s="8" t="s">
        <v>105</v>
      </c>
      <c r="E253" s="8" t="s">
        <v>1588</v>
      </c>
      <c r="F253" s="8" t="s">
        <v>547</v>
      </c>
      <c r="G253" s="67" t="n">
        <v>3.785</v>
      </c>
      <c r="H253" s="58" t="n">
        <v>155</v>
      </c>
      <c r="I253" s="43" t="n">
        <f aca="false">IF(G253="","",H253/G253)</f>
        <v>40.9511228533686</v>
      </c>
      <c r="J253" s="42" t="n">
        <v>40.95</v>
      </c>
      <c r="K253" s="8" t="s">
        <v>547</v>
      </c>
      <c r="L253" s="42" t="n">
        <v>155</v>
      </c>
      <c r="M253" s="34" t="s">
        <v>1211</v>
      </c>
      <c r="N253" s="8"/>
      <c r="O253" s="8" t="s">
        <v>917</v>
      </c>
      <c r="P253" s="34" t="s">
        <v>1589</v>
      </c>
      <c r="Q253" s="60" t="s">
        <v>285</v>
      </c>
    </row>
    <row r="254" customFormat="false" ht="53.7" hidden="false" customHeight="false" outlineLevel="0" collapsed="false">
      <c r="A254" s="8" t="n">
        <v>57</v>
      </c>
      <c r="B254" s="8" t="s">
        <v>1461</v>
      </c>
      <c r="C254" s="8" t="s">
        <v>917</v>
      </c>
      <c r="D254" s="8" t="s">
        <v>1138</v>
      </c>
      <c r="E254" s="8" t="s">
        <v>1590</v>
      </c>
      <c r="F254" s="8" t="s">
        <v>1140</v>
      </c>
      <c r="G254" s="67" t="n">
        <v>18.925</v>
      </c>
      <c r="H254" s="58" t="n">
        <v>794</v>
      </c>
      <c r="I254" s="43" t="n">
        <f aca="false">IF(G254="","",H254/G254)</f>
        <v>41.9550858652576</v>
      </c>
      <c r="J254" s="42" t="n">
        <v>41.96</v>
      </c>
      <c r="K254" s="8" t="s">
        <v>1140</v>
      </c>
      <c r="L254" s="42" t="n">
        <v>227</v>
      </c>
      <c r="M254" s="34" t="s">
        <v>1432</v>
      </c>
      <c r="N254" s="8"/>
      <c r="O254" s="8"/>
      <c r="P254" s="34" t="s">
        <v>1591</v>
      </c>
      <c r="Q254" s="60" t="s">
        <v>285</v>
      </c>
    </row>
    <row r="255" customFormat="false" ht="64.15" hidden="false" customHeight="false" outlineLevel="0" collapsed="false">
      <c r="A255" s="8" t="n">
        <v>58</v>
      </c>
      <c r="B255" s="8" t="s">
        <v>1461</v>
      </c>
      <c r="C255" s="8" t="s">
        <v>917</v>
      </c>
      <c r="D255" s="8" t="s">
        <v>1047</v>
      </c>
      <c r="E255" s="8" t="s">
        <v>1592</v>
      </c>
      <c r="F255" s="8" t="s">
        <v>1593</v>
      </c>
      <c r="G255" s="67" t="n">
        <v>18.144</v>
      </c>
      <c r="H255" s="58" t="n">
        <v>781.19</v>
      </c>
      <c r="I255" s="43" t="n">
        <f aca="false">IF(G255="","",H255/G255)</f>
        <v>43.0550044091711</v>
      </c>
      <c r="J255" s="42" t="n">
        <v>43.06</v>
      </c>
      <c r="K255" s="8" t="s">
        <v>1593</v>
      </c>
      <c r="L255" s="42"/>
      <c r="M255" s="34" t="s">
        <v>1594</v>
      </c>
      <c r="N255" s="8"/>
      <c r="O255" s="8"/>
      <c r="P255" s="34" t="s">
        <v>1595</v>
      </c>
      <c r="Q255" s="60" t="s">
        <v>285</v>
      </c>
    </row>
    <row r="256" customFormat="false" ht="53.7" hidden="false" customHeight="false" outlineLevel="0" collapsed="false">
      <c r="A256" s="8" t="n">
        <v>59</v>
      </c>
      <c r="B256" s="8" t="s">
        <v>1461</v>
      </c>
      <c r="C256" s="8" t="s">
        <v>917</v>
      </c>
      <c r="D256" s="8" t="s">
        <v>1047</v>
      </c>
      <c r="E256" s="8" t="s">
        <v>1596</v>
      </c>
      <c r="F256" s="8" t="s">
        <v>1092</v>
      </c>
      <c r="G256" s="67" t="n">
        <v>15.876</v>
      </c>
      <c r="H256" s="58" t="n">
        <v>694.26</v>
      </c>
      <c r="I256" s="43" t="n">
        <f aca="false">IF(G256="","",H256/G256)</f>
        <v>43.7301587301587</v>
      </c>
      <c r="J256" s="42" t="n">
        <v>43.73</v>
      </c>
      <c r="K256" s="8" t="s">
        <v>1092</v>
      </c>
      <c r="L256" s="42"/>
      <c r="M256" s="34"/>
      <c r="N256" s="8"/>
      <c r="O256" s="8"/>
      <c r="P256" s="34" t="s">
        <v>1597</v>
      </c>
      <c r="Q256" s="60" t="s">
        <v>285</v>
      </c>
    </row>
    <row r="257" customFormat="false" ht="116.4" hidden="false" customHeight="false" outlineLevel="0" collapsed="false">
      <c r="A257" s="8" t="n">
        <v>60</v>
      </c>
      <c r="B257" s="8" t="s">
        <v>1461</v>
      </c>
      <c r="C257" s="8" t="s">
        <v>917</v>
      </c>
      <c r="D257" s="8" t="s">
        <v>1047</v>
      </c>
      <c r="E257" s="8" t="s">
        <v>1598</v>
      </c>
      <c r="F257" s="8" t="s">
        <v>1092</v>
      </c>
      <c r="G257" s="67" t="n">
        <v>15.876</v>
      </c>
      <c r="H257" s="58" t="n">
        <v>715.96</v>
      </c>
      <c r="I257" s="43" t="n">
        <f aca="false">IF(G257="","",H257/G257)</f>
        <v>45.0970017636684</v>
      </c>
      <c r="J257" s="42" t="n">
        <v>45.1</v>
      </c>
      <c r="K257" s="8" t="s">
        <v>1092</v>
      </c>
      <c r="L257" s="42"/>
      <c r="M257" s="34"/>
      <c r="N257" s="8"/>
      <c r="O257" s="8"/>
      <c r="P257" s="34" t="s">
        <v>1599</v>
      </c>
      <c r="Q257" s="60" t="s">
        <v>285</v>
      </c>
    </row>
    <row r="258" customFormat="false" ht="95.5" hidden="false" customHeight="false" outlineLevel="0" collapsed="false">
      <c r="A258" s="8" t="n">
        <v>61</v>
      </c>
      <c r="B258" s="8" t="s">
        <v>1461</v>
      </c>
      <c r="C258" s="8" t="s">
        <v>917</v>
      </c>
      <c r="D258" s="8" t="s">
        <v>1047</v>
      </c>
      <c r="E258" s="8" t="s">
        <v>1600</v>
      </c>
      <c r="F258" s="8" t="s">
        <v>1008</v>
      </c>
      <c r="G258" s="67" t="n">
        <v>18.144</v>
      </c>
      <c r="H258" s="58" t="n">
        <v>827.88</v>
      </c>
      <c r="I258" s="43" t="n">
        <f aca="false">IF(G258="","",H258/G258)</f>
        <v>45.6283068783069</v>
      </c>
      <c r="J258" s="42" t="n">
        <v>45.63</v>
      </c>
      <c r="K258" s="8" t="s">
        <v>1008</v>
      </c>
      <c r="L258" s="42"/>
      <c r="M258" s="34"/>
      <c r="N258" s="8"/>
      <c r="O258" s="8"/>
      <c r="P258" s="34" t="s">
        <v>1601</v>
      </c>
      <c r="Q258" s="60" t="s">
        <v>285</v>
      </c>
    </row>
    <row r="259" customFormat="false" ht="74.6" hidden="false" customHeight="false" outlineLevel="0" collapsed="false">
      <c r="A259" s="8" t="n">
        <v>62</v>
      </c>
      <c r="B259" s="8" t="s">
        <v>1461</v>
      </c>
      <c r="C259" s="8" t="s">
        <v>917</v>
      </c>
      <c r="D259" s="8" t="s">
        <v>26</v>
      </c>
      <c r="E259" s="8" t="s">
        <v>1602</v>
      </c>
      <c r="F259" s="8" t="s">
        <v>957</v>
      </c>
      <c r="G259" s="67" t="n">
        <v>18.927</v>
      </c>
      <c r="H259" s="58" t="n">
        <v>870.56</v>
      </c>
      <c r="I259" s="43" t="n">
        <f aca="false">IF(G259="","",H259/G259)</f>
        <v>45.9956675648544</v>
      </c>
      <c r="J259" s="42" t="n">
        <v>38.66</v>
      </c>
      <c r="K259" s="8" t="s">
        <v>1045</v>
      </c>
      <c r="L259" s="42" t="n">
        <v>194.57</v>
      </c>
      <c r="M259" s="34" t="s">
        <v>1603</v>
      </c>
      <c r="N259" s="8"/>
      <c r="O259" s="8" t="s">
        <v>917</v>
      </c>
      <c r="P259" s="34" t="s">
        <v>1604</v>
      </c>
      <c r="Q259" s="60" t="s">
        <v>285</v>
      </c>
    </row>
    <row r="260" customFormat="false" ht="74.6" hidden="false" customHeight="false" outlineLevel="0" collapsed="false">
      <c r="A260" s="8" t="n">
        <v>63</v>
      </c>
      <c r="B260" s="8" t="s">
        <v>1461</v>
      </c>
      <c r="C260" s="8" t="s">
        <v>917</v>
      </c>
      <c r="D260" s="8" t="s">
        <v>1047</v>
      </c>
      <c r="E260" s="8" t="s">
        <v>1605</v>
      </c>
      <c r="F260" s="8" t="s">
        <v>1008</v>
      </c>
      <c r="G260" s="67" t="n">
        <v>18.144</v>
      </c>
      <c r="H260" s="58" t="n">
        <v>879.3</v>
      </c>
      <c r="I260" s="43" t="n">
        <f aca="false">IF(G260="","",H260/G260)</f>
        <v>48.4623015873016</v>
      </c>
      <c r="J260" s="42" t="n">
        <v>44.62</v>
      </c>
      <c r="K260" s="8" t="s">
        <v>1606</v>
      </c>
      <c r="L260" s="42"/>
      <c r="M260" s="34" t="s">
        <v>1607</v>
      </c>
      <c r="N260" s="8"/>
      <c r="O260" s="8"/>
      <c r="P260" s="34" t="s">
        <v>1608</v>
      </c>
      <c r="Q260" s="60" t="s">
        <v>285</v>
      </c>
    </row>
    <row r="261" customFormat="false" ht="32.8" hidden="false" customHeight="false" outlineLevel="0" collapsed="false">
      <c r="A261" s="8" t="n">
        <v>64</v>
      </c>
      <c r="B261" s="8" t="s">
        <v>1461</v>
      </c>
      <c r="C261" s="8" t="s">
        <v>917</v>
      </c>
      <c r="D261" s="8" t="s">
        <v>1143</v>
      </c>
      <c r="E261" s="8" t="s">
        <v>1609</v>
      </c>
      <c r="F261" s="8" t="s">
        <v>1610</v>
      </c>
      <c r="G261" s="67" t="n">
        <v>3.629</v>
      </c>
      <c r="H261" s="58" t="n">
        <v>181.94</v>
      </c>
      <c r="I261" s="43" t="n">
        <f aca="false">IF(G261="","",H261/G261)</f>
        <v>50.1350234224304</v>
      </c>
      <c r="J261" s="42" t="n">
        <v>50.14</v>
      </c>
      <c r="K261" s="8" t="s">
        <v>1610</v>
      </c>
      <c r="L261" s="42"/>
      <c r="M261" s="34" t="s">
        <v>1494</v>
      </c>
      <c r="N261" s="8"/>
      <c r="O261" s="8"/>
      <c r="P261" s="34" t="s">
        <v>1611</v>
      </c>
      <c r="Q261" s="60" t="s">
        <v>285</v>
      </c>
    </row>
    <row r="262" customFormat="false" ht="32.8" hidden="false" customHeight="false" outlineLevel="0" collapsed="false">
      <c r="A262" s="8" t="n">
        <v>65</v>
      </c>
      <c r="B262" s="8" t="s">
        <v>1461</v>
      </c>
      <c r="C262" s="8" t="s">
        <v>917</v>
      </c>
      <c r="D262" s="8" t="s">
        <v>1047</v>
      </c>
      <c r="E262" s="8" t="s">
        <v>1612</v>
      </c>
      <c r="F262" s="8" t="s">
        <v>1008</v>
      </c>
      <c r="G262" s="67" t="n">
        <v>18.144</v>
      </c>
      <c r="H262" s="58" t="n">
        <v>932.08</v>
      </c>
      <c r="I262" s="43" t="n">
        <f aca="false">IF(G262="","",H262/G262)</f>
        <v>51.3712522045855</v>
      </c>
      <c r="J262" s="42" t="n">
        <v>51.37</v>
      </c>
      <c r="K262" s="8" t="s">
        <v>1008</v>
      </c>
      <c r="L262" s="42"/>
      <c r="M262" s="34" t="s">
        <v>1613</v>
      </c>
      <c r="N262" s="8"/>
      <c r="O262" s="8"/>
      <c r="P262" s="34" t="s">
        <v>1614</v>
      </c>
      <c r="Q262" s="60" t="s">
        <v>285</v>
      </c>
    </row>
    <row r="263" customFormat="false" ht="64.15" hidden="false" customHeight="false" outlineLevel="0" collapsed="false">
      <c r="A263" s="8" t="n">
        <v>66</v>
      </c>
      <c r="B263" s="8" t="s">
        <v>1461</v>
      </c>
      <c r="C263" s="8" t="s">
        <v>917</v>
      </c>
      <c r="D263" s="8" t="s">
        <v>1047</v>
      </c>
      <c r="E263" s="8" t="s">
        <v>1615</v>
      </c>
      <c r="F263" s="8" t="s">
        <v>1008</v>
      </c>
      <c r="G263" s="67" t="n">
        <v>18.144</v>
      </c>
      <c r="H263" s="58" t="n">
        <v>1300.51</v>
      </c>
      <c r="I263" s="43" t="n">
        <f aca="false">IF(G263="","",H263/G263)</f>
        <v>71.6771384479718</v>
      </c>
      <c r="J263" s="42" t="n">
        <v>71.68</v>
      </c>
      <c r="K263" s="8" t="s">
        <v>1008</v>
      </c>
      <c r="L263" s="42"/>
      <c r="M263" s="34"/>
      <c r="N263" s="8"/>
      <c r="O263" s="8"/>
      <c r="P263" s="34" t="s">
        <v>1616</v>
      </c>
      <c r="Q263" s="60" t="s">
        <v>285</v>
      </c>
    </row>
    <row r="264" customFormat="false" ht="105.95" hidden="false" customHeight="false" outlineLevel="0" collapsed="false">
      <c r="A264" s="8" t="n">
        <v>67</v>
      </c>
      <c r="B264" s="8" t="s">
        <v>1461</v>
      </c>
      <c r="C264" s="8" t="s">
        <v>917</v>
      </c>
      <c r="D264" s="8" t="s">
        <v>1047</v>
      </c>
      <c r="E264" s="8" t="s">
        <v>1617</v>
      </c>
      <c r="F264" s="8" t="s">
        <v>1092</v>
      </c>
      <c r="G264" s="67" t="n">
        <v>15.876</v>
      </c>
      <c r="H264" s="58" t="n">
        <v>1150.3</v>
      </c>
      <c r="I264" s="43" t="n">
        <f aca="false">IF(G264="","",H264/G264)</f>
        <v>72.4552784076594</v>
      </c>
      <c r="J264" s="42" t="n">
        <v>72.46</v>
      </c>
      <c r="K264" s="8" t="s">
        <v>1092</v>
      </c>
      <c r="L264" s="42"/>
      <c r="M264" s="34"/>
      <c r="N264" s="8"/>
      <c r="O264" s="8"/>
      <c r="P264" s="34" t="s">
        <v>1618</v>
      </c>
      <c r="Q264" s="60" t="s">
        <v>285</v>
      </c>
    </row>
    <row r="265" customFormat="false" ht="74.6" hidden="false" customHeight="false" outlineLevel="0" collapsed="false">
      <c r="A265" s="8" t="n">
        <v>68</v>
      </c>
      <c r="B265" s="8" t="s">
        <v>1461</v>
      </c>
      <c r="C265" s="8" t="s">
        <v>917</v>
      </c>
      <c r="D265" s="8" t="s">
        <v>1047</v>
      </c>
      <c r="E265" s="8" t="s">
        <v>1619</v>
      </c>
      <c r="F265" s="8" t="s">
        <v>1620</v>
      </c>
      <c r="G265" s="67" t="n">
        <v>17.01</v>
      </c>
      <c r="H265" s="58" t="n">
        <v>1612.62</v>
      </c>
      <c r="I265" s="43" t="n">
        <f aca="false">IF(G265="","",H265/G265)</f>
        <v>94.8042328042328</v>
      </c>
      <c r="J265" s="42" t="n">
        <v>94.8</v>
      </c>
      <c r="K265" s="8" t="s">
        <v>1620</v>
      </c>
      <c r="L265" s="42"/>
      <c r="M265" s="34"/>
      <c r="N265" s="8"/>
      <c r="O265" s="8"/>
      <c r="P265" s="34" t="s">
        <v>1621</v>
      </c>
      <c r="Q265" s="60" t="s">
        <v>285</v>
      </c>
    </row>
    <row r="266" customFormat="false" ht="74.6" hidden="false" customHeight="false" outlineLevel="0" collapsed="false">
      <c r="A266" s="8" t="n">
        <v>69</v>
      </c>
      <c r="B266" s="8" t="s">
        <v>1461</v>
      </c>
      <c r="C266" s="8" t="s">
        <v>917</v>
      </c>
      <c r="D266" s="8" t="s">
        <v>1047</v>
      </c>
      <c r="E266" s="8" t="s">
        <v>1622</v>
      </c>
      <c r="F266" s="8" t="s">
        <v>1623</v>
      </c>
      <c r="G266" s="67" t="n">
        <v>17.01</v>
      </c>
      <c r="H266" s="58" t="n">
        <v>1616.22</v>
      </c>
      <c r="I266" s="43" t="n">
        <f aca="false">IF(G266="","",H266/G266)</f>
        <v>95.015873015873</v>
      </c>
      <c r="J266" s="42" t="n">
        <v>95.02</v>
      </c>
      <c r="K266" s="8" t="s">
        <v>1623</v>
      </c>
      <c r="L266" s="42"/>
      <c r="M266" s="34"/>
      <c r="N266" s="8"/>
      <c r="O266" s="8"/>
      <c r="P266" s="34" t="s">
        <v>1624</v>
      </c>
      <c r="Q266" s="60" t="s">
        <v>285</v>
      </c>
    </row>
    <row r="267" customFormat="false" ht="85.05" hidden="false" customHeight="false" outlineLevel="0" collapsed="false">
      <c r="A267" s="8" t="n">
        <v>70</v>
      </c>
      <c r="B267" s="8" t="s">
        <v>1461</v>
      </c>
      <c r="C267" s="8" t="s">
        <v>917</v>
      </c>
      <c r="D267" s="8" t="s">
        <v>1047</v>
      </c>
      <c r="E267" s="8" t="s">
        <v>1625</v>
      </c>
      <c r="F267" s="8" t="s">
        <v>1008</v>
      </c>
      <c r="G267" s="67" t="n">
        <v>18.144</v>
      </c>
      <c r="H267" s="58" t="n">
        <v>2208.3</v>
      </c>
      <c r="I267" s="43" t="n">
        <f aca="false">IF(G267="","",H267/G267)</f>
        <v>121.709656084656</v>
      </c>
      <c r="J267" s="42" t="n">
        <v>121.71</v>
      </c>
      <c r="K267" s="8" t="s">
        <v>1008</v>
      </c>
      <c r="L267" s="42"/>
      <c r="M267" s="34"/>
      <c r="N267" s="8"/>
      <c r="O267" s="8"/>
      <c r="P267" s="34" t="s">
        <v>1626</v>
      </c>
      <c r="Q267" s="60" t="s">
        <v>285</v>
      </c>
    </row>
    <row r="268" customFormat="false" ht="43.25" hidden="false" customHeight="false" outlineLevel="0" collapsed="false">
      <c r="A268" s="8" t="n">
        <v>71</v>
      </c>
      <c r="B268" s="8" t="s">
        <v>1461</v>
      </c>
      <c r="C268" s="8" t="s">
        <v>907</v>
      </c>
      <c r="D268" s="8" t="s">
        <v>908</v>
      </c>
      <c r="E268" s="8" t="s">
        <v>1627</v>
      </c>
      <c r="F268" s="8" t="s">
        <v>1218</v>
      </c>
      <c r="G268" s="67"/>
      <c r="H268" s="58"/>
      <c r="I268" s="43" t="str">
        <f aca="false">IF(G268="","",H268/G268)</f>
        <v/>
      </c>
      <c r="J268" s="42" t="n">
        <v>4.04</v>
      </c>
      <c r="K268" s="8" t="s">
        <v>1219</v>
      </c>
      <c r="L268" s="42"/>
      <c r="M268" s="34" t="s">
        <v>1463</v>
      </c>
      <c r="N268" s="8"/>
      <c r="O268" s="8"/>
      <c r="P268" s="34" t="s">
        <v>1464</v>
      </c>
      <c r="Q268" s="60" t="s">
        <v>285</v>
      </c>
    </row>
    <row r="269" customFormat="false" ht="74.6" hidden="false" customHeight="false" outlineLevel="0" collapsed="false">
      <c r="A269" s="8" t="n">
        <v>72</v>
      </c>
      <c r="B269" s="8" t="s">
        <v>1461</v>
      </c>
      <c r="C269" s="8" t="s">
        <v>917</v>
      </c>
      <c r="D269" s="8" t="s">
        <v>1047</v>
      </c>
      <c r="E269" s="8" t="s">
        <v>1628</v>
      </c>
      <c r="F269" s="8" t="s">
        <v>1218</v>
      </c>
      <c r="G269" s="67"/>
      <c r="H269" s="58"/>
      <c r="I269" s="43" t="str">
        <f aca="false">IF(G269="","",H269/G269)</f>
        <v/>
      </c>
      <c r="J269" s="42" t="n">
        <v>56.2</v>
      </c>
      <c r="K269" s="8" t="s">
        <v>1629</v>
      </c>
      <c r="L269" s="42"/>
      <c r="M269" s="34"/>
      <c r="N269" s="8"/>
      <c r="O269" s="8"/>
      <c r="P269" s="34" t="s">
        <v>1630</v>
      </c>
      <c r="Q269" s="60" t="s">
        <v>285</v>
      </c>
    </row>
    <row r="270" customFormat="false" ht="53.7" hidden="false" customHeight="false" outlineLevel="0" collapsed="false">
      <c r="A270" s="8" t="n">
        <v>73</v>
      </c>
      <c r="B270" s="8" t="s">
        <v>1461</v>
      </c>
      <c r="C270" s="8" t="s">
        <v>917</v>
      </c>
      <c r="D270" s="8" t="s">
        <v>1047</v>
      </c>
      <c r="E270" s="8" t="s">
        <v>1631</v>
      </c>
      <c r="F270" s="8" t="s">
        <v>1218</v>
      </c>
      <c r="G270" s="67"/>
      <c r="H270" s="58"/>
      <c r="I270" s="43" t="str">
        <f aca="false">IF(G270="","",H270/G270)</f>
        <v/>
      </c>
      <c r="J270" s="42" t="n">
        <v>51.58</v>
      </c>
      <c r="K270" s="8" t="s">
        <v>1632</v>
      </c>
      <c r="L270" s="42"/>
      <c r="M270" s="34"/>
      <c r="N270" s="8"/>
      <c r="O270" s="8"/>
      <c r="P270" s="34" t="s">
        <v>1633</v>
      </c>
      <c r="Q270" s="60" t="s">
        <v>285</v>
      </c>
    </row>
    <row r="271" customFormat="false" ht="64.15" hidden="false" customHeight="false" outlineLevel="0" collapsed="false">
      <c r="A271" s="8" t="n">
        <v>74</v>
      </c>
      <c r="B271" s="8" t="s">
        <v>1461</v>
      </c>
      <c r="C271" s="8" t="s">
        <v>917</v>
      </c>
      <c r="D271" s="8" t="s">
        <v>1047</v>
      </c>
      <c r="E271" s="8" t="s">
        <v>1634</v>
      </c>
      <c r="F271" s="8" t="s">
        <v>1218</v>
      </c>
      <c r="G271" s="67"/>
      <c r="H271" s="58"/>
      <c r="I271" s="43" t="str">
        <f aca="false">IF(G271="","",H271/G271)</f>
        <v/>
      </c>
      <c r="J271" s="42" t="n">
        <v>51.58</v>
      </c>
      <c r="K271" s="8" t="s">
        <v>1632</v>
      </c>
      <c r="L271" s="42"/>
      <c r="M271" s="34"/>
      <c r="N271" s="8"/>
      <c r="O271" s="8"/>
      <c r="P271" s="34" t="s">
        <v>1635</v>
      </c>
      <c r="Q271" s="60" t="s">
        <v>285</v>
      </c>
    </row>
    <row r="272" customFormat="false" ht="53.7" hidden="false" customHeight="false" outlineLevel="0" collapsed="false">
      <c r="A272" s="8" t="n">
        <v>75</v>
      </c>
      <c r="B272" s="8" t="s">
        <v>1461</v>
      </c>
      <c r="C272" s="8" t="s">
        <v>917</v>
      </c>
      <c r="D272" s="8" t="s">
        <v>1138</v>
      </c>
      <c r="E272" s="8" t="s">
        <v>1636</v>
      </c>
      <c r="F272" s="8" t="s">
        <v>1218</v>
      </c>
      <c r="G272" s="67"/>
      <c r="H272" s="58"/>
      <c r="I272" s="43" t="str">
        <f aca="false">IF(G272="","",H272/G272)</f>
        <v/>
      </c>
      <c r="J272" s="42" t="n">
        <v>61</v>
      </c>
      <c r="K272" s="8" t="s">
        <v>1458</v>
      </c>
      <c r="L272" s="42"/>
      <c r="M272" s="34" t="s">
        <v>1455</v>
      </c>
      <c r="N272" s="8"/>
      <c r="O272" s="8"/>
      <c r="P272" s="34" t="s">
        <v>1490</v>
      </c>
      <c r="Q272" s="60" t="s">
        <v>285</v>
      </c>
    </row>
    <row r="273" customFormat="false" ht="32.8" hidden="false" customHeight="false" outlineLevel="0" collapsed="false">
      <c r="A273" s="57" t="n">
        <v>1</v>
      </c>
      <c r="B273" s="57" t="s">
        <v>541</v>
      </c>
      <c r="C273" s="57" t="s">
        <v>917</v>
      </c>
      <c r="D273" s="57" t="s">
        <v>1143</v>
      </c>
      <c r="E273" s="57" t="s">
        <v>1637</v>
      </c>
      <c r="F273" s="8" t="s">
        <v>1162</v>
      </c>
      <c r="G273" s="67" t="n">
        <v>16.33</v>
      </c>
      <c r="H273" s="58" t="n">
        <v>110.35</v>
      </c>
      <c r="I273" s="77" t="n">
        <f aca="false">IF(G273="","",H273/G273)</f>
        <v>6.75750153092468</v>
      </c>
      <c r="J273" s="42" t="n">
        <v>6.76</v>
      </c>
      <c r="K273" s="8" t="s">
        <v>1162</v>
      </c>
      <c r="L273" s="42"/>
      <c r="M273" s="34" t="s">
        <v>1494</v>
      </c>
      <c r="N273" s="8"/>
      <c r="O273" s="8"/>
      <c r="P273" s="34" t="s">
        <v>1638</v>
      </c>
      <c r="Q273" s="60" t="s">
        <v>285</v>
      </c>
    </row>
    <row r="274" customFormat="false" ht="32.8" hidden="false" customHeight="false" outlineLevel="0" collapsed="false">
      <c r="A274" s="57" t="n">
        <v>2</v>
      </c>
      <c r="B274" s="57" t="s">
        <v>541</v>
      </c>
      <c r="C274" s="57" t="s">
        <v>917</v>
      </c>
      <c r="D274" s="57" t="s">
        <v>944</v>
      </c>
      <c r="E274" s="57" t="s">
        <v>1639</v>
      </c>
      <c r="F274" s="8" t="s">
        <v>1640</v>
      </c>
      <c r="G274" s="67" t="n">
        <v>18.925</v>
      </c>
      <c r="H274" s="58" t="n">
        <v>138</v>
      </c>
      <c r="I274" s="77" t="n">
        <f aca="false">IF(G274="","",H274/G274)</f>
        <v>7.29194187582563</v>
      </c>
      <c r="J274" s="42" t="n">
        <v>7.29</v>
      </c>
      <c r="K274" s="8" t="s">
        <v>1640</v>
      </c>
      <c r="L274" s="42"/>
      <c r="M274" s="34"/>
      <c r="N274" s="8" t="s">
        <v>1641</v>
      </c>
      <c r="O274" s="8"/>
      <c r="P274" s="34" t="s">
        <v>1642</v>
      </c>
      <c r="Q274" s="60" t="s">
        <v>285</v>
      </c>
    </row>
    <row r="275" customFormat="false" ht="32.8" hidden="false" customHeight="false" outlineLevel="0" collapsed="false">
      <c r="A275" s="57" t="n">
        <v>3</v>
      </c>
      <c r="B275" s="57" t="s">
        <v>541</v>
      </c>
      <c r="C275" s="57" t="s">
        <v>917</v>
      </c>
      <c r="D275" s="57" t="s">
        <v>46</v>
      </c>
      <c r="E275" s="57" t="s">
        <v>1639</v>
      </c>
      <c r="F275" s="8" t="s">
        <v>530</v>
      </c>
      <c r="G275" s="67" t="n">
        <v>18.927</v>
      </c>
      <c r="H275" s="58" t="n">
        <v>142</v>
      </c>
      <c r="I275" s="77" t="n">
        <f aca="false">IF(G275="","",H275/G275)</f>
        <v>7.50250964230993</v>
      </c>
      <c r="J275" s="42" t="n">
        <v>5.42</v>
      </c>
      <c r="K275" s="8" t="s">
        <v>976</v>
      </c>
      <c r="L275" s="42" t="n">
        <v>44</v>
      </c>
      <c r="M275" s="34"/>
      <c r="N275" s="8" t="s">
        <v>70</v>
      </c>
      <c r="O275" s="8" t="s">
        <v>917</v>
      </c>
      <c r="P275" s="34" t="s">
        <v>1643</v>
      </c>
      <c r="Q275" s="60" t="s">
        <v>285</v>
      </c>
    </row>
    <row r="276" customFormat="false" ht="23.85" hidden="false" customHeight="false" outlineLevel="0" collapsed="false">
      <c r="A276" s="8" t="n">
        <v>4</v>
      </c>
      <c r="B276" s="8" t="s">
        <v>541</v>
      </c>
      <c r="C276" s="8" t="s">
        <v>907</v>
      </c>
      <c r="D276" s="8" t="s">
        <v>908</v>
      </c>
      <c r="E276" s="8" t="s">
        <v>1639</v>
      </c>
      <c r="F276" s="8" t="s">
        <v>910</v>
      </c>
      <c r="G276" s="67" t="n">
        <v>15.14</v>
      </c>
      <c r="H276" s="58" t="n">
        <v>118.62</v>
      </c>
      <c r="I276" s="43" t="n">
        <f aca="false">IF(G276="","",H276/G276)</f>
        <v>7.83487450462351</v>
      </c>
      <c r="J276" s="42" t="n">
        <v>4.25</v>
      </c>
      <c r="K276" s="8" t="s">
        <v>911</v>
      </c>
      <c r="L276" s="42" t="n">
        <v>38.69</v>
      </c>
      <c r="M276" s="34" t="s">
        <v>1644</v>
      </c>
      <c r="N276" s="8"/>
      <c r="O276" s="8"/>
      <c r="P276" s="34" t="s">
        <v>1645</v>
      </c>
      <c r="Q276" s="60" t="s">
        <v>285</v>
      </c>
    </row>
    <row r="277" customFormat="false" ht="74.6" hidden="false" customHeight="false" outlineLevel="0" collapsed="false">
      <c r="A277" s="8" t="n">
        <v>5</v>
      </c>
      <c r="B277" s="8" t="s">
        <v>541</v>
      </c>
      <c r="C277" s="8" t="s">
        <v>917</v>
      </c>
      <c r="D277" s="8" t="s">
        <v>26</v>
      </c>
      <c r="E277" s="8" t="s">
        <v>1646</v>
      </c>
      <c r="F277" s="8" t="s">
        <v>957</v>
      </c>
      <c r="G277" s="67" t="n">
        <v>18.927</v>
      </c>
      <c r="H277" s="58" t="n">
        <v>150.04</v>
      </c>
      <c r="I277" s="43" t="n">
        <f aca="false">IF(G277="","",H277/G277)</f>
        <v>7.92729962487452</v>
      </c>
      <c r="J277" s="42" t="n">
        <v>5.05</v>
      </c>
      <c r="K277" s="8" t="s">
        <v>1045</v>
      </c>
      <c r="L277" s="42" t="n">
        <v>37.18</v>
      </c>
      <c r="M277" s="34" t="s">
        <v>1647</v>
      </c>
      <c r="N277" s="8" t="s">
        <v>151</v>
      </c>
      <c r="O277" s="8" t="s">
        <v>917</v>
      </c>
      <c r="P277" s="34" t="s">
        <v>1648</v>
      </c>
      <c r="Q277" s="60" t="s">
        <v>285</v>
      </c>
    </row>
    <row r="278" customFormat="false" ht="22.35" hidden="false" customHeight="false" outlineLevel="0" collapsed="false">
      <c r="A278" s="8" t="n">
        <v>6</v>
      </c>
      <c r="B278" s="8" t="s">
        <v>541</v>
      </c>
      <c r="C278" s="8" t="s">
        <v>917</v>
      </c>
      <c r="D278" s="8" t="s">
        <v>959</v>
      </c>
      <c r="E278" s="8" t="s">
        <v>1649</v>
      </c>
      <c r="F278" s="8" t="s">
        <v>961</v>
      </c>
      <c r="G278" s="67" t="n">
        <v>18.144</v>
      </c>
      <c r="H278" s="58" t="n">
        <v>162.5</v>
      </c>
      <c r="I278" s="43" t="n">
        <f aca="false">IF(G278="","",H278/G278)</f>
        <v>8.95612874779542</v>
      </c>
      <c r="J278" s="42" t="n">
        <v>8.31</v>
      </c>
      <c r="K278" s="8" t="s">
        <v>969</v>
      </c>
      <c r="L278" s="42"/>
      <c r="M278" s="34" t="s">
        <v>1650</v>
      </c>
      <c r="N278" s="8"/>
      <c r="O278" s="8"/>
      <c r="P278" s="34" t="s">
        <v>1651</v>
      </c>
      <c r="Q278" s="60" t="s">
        <v>285</v>
      </c>
    </row>
    <row r="279" customFormat="false" ht="64.15" hidden="false" customHeight="false" outlineLevel="0" collapsed="false">
      <c r="A279" s="8" t="n">
        <v>7</v>
      </c>
      <c r="B279" s="8" t="s">
        <v>541</v>
      </c>
      <c r="C279" s="8" t="s">
        <v>917</v>
      </c>
      <c r="D279" s="8" t="s">
        <v>119</v>
      </c>
      <c r="E279" s="8" t="s">
        <v>1652</v>
      </c>
      <c r="F279" s="8" t="s">
        <v>1042</v>
      </c>
      <c r="G279" s="67" t="n">
        <v>15.142</v>
      </c>
      <c r="H279" s="58" t="n">
        <v>137</v>
      </c>
      <c r="I279" s="43" t="n">
        <f aca="false">IF(G279="","",H279/G279)</f>
        <v>9.047681944261</v>
      </c>
      <c r="J279" s="42" t="n">
        <v>9.05</v>
      </c>
      <c r="K279" s="8" t="s">
        <v>1042</v>
      </c>
      <c r="L279" s="42" t="n">
        <v>39</v>
      </c>
      <c r="M279" s="34" t="s">
        <v>1039</v>
      </c>
      <c r="N279" s="8"/>
      <c r="O279" s="8" t="s">
        <v>917</v>
      </c>
      <c r="P279" s="34" t="s">
        <v>1653</v>
      </c>
      <c r="Q279" s="60" t="s">
        <v>285</v>
      </c>
    </row>
    <row r="280" customFormat="false" ht="22.35" hidden="false" customHeight="false" outlineLevel="0" collapsed="false">
      <c r="A280" s="8" t="n">
        <v>8</v>
      </c>
      <c r="B280" s="8" t="s">
        <v>541</v>
      </c>
      <c r="C280" s="8" t="s">
        <v>917</v>
      </c>
      <c r="D280" s="8" t="s">
        <v>46</v>
      </c>
      <c r="E280" s="8" t="s">
        <v>1654</v>
      </c>
      <c r="F280" s="8" t="s">
        <v>530</v>
      </c>
      <c r="G280" s="67" t="n">
        <v>18.927</v>
      </c>
      <c r="H280" s="58" t="n">
        <v>176.5</v>
      </c>
      <c r="I280" s="43" t="n">
        <f aca="false">IF(G280="","",H280/G280)</f>
        <v>9.32530247794156</v>
      </c>
      <c r="J280" s="42" t="n">
        <v>7.24</v>
      </c>
      <c r="K280" s="8" t="s">
        <v>976</v>
      </c>
      <c r="L280" s="42" t="n">
        <v>43.5</v>
      </c>
      <c r="M280" s="34"/>
      <c r="N280" s="8"/>
      <c r="O280" s="8" t="s">
        <v>917</v>
      </c>
      <c r="P280" s="34" t="s">
        <v>1655</v>
      </c>
      <c r="Q280" s="60" t="s">
        <v>285</v>
      </c>
    </row>
    <row r="281" customFormat="false" ht="32.8" hidden="false" customHeight="false" outlineLevel="0" collapsed="false">
      <c r="A281" s="8" t="n">
        <v>9</v>
      </c>
      <c r="B281" s="8" t="s">
        <v>541</v>
      </c>
      <c r="C281" s="8" t="s">
        <v>917</v>
      </c>
      <c r="D281" s="8" t="s">
        <v>1030</v>
      </c>
      <c r="E281" s="8" t="s">
        <v>1656</v>
      </c>
      <c r="F281" s="8" t="s">
        <v>1032</v>
      </c>
      <c r="G281" s="67" t="n">
        <v>18.927</v>
      </c>
      <c r="H281" s="58" t="n">
        <v>200.04</v>
      </c>
      <c r="I281" s="43" t="n">
        <f aca="false">IF(G281="","",H281/G281)</f>
        <v>10.5690283721667</v>
      </c>
      <c r="J281" s="42" t="n">
        <v>10.04</v>
      </c>
      <c r="K281" s="8" t="s">
        <v>1657</v>
      </c>
      <c r="L281" s="42" t="n">
        <v>43.65</v>
      </c>
      <c r="M281" s="34" t="s">
        <v>1658</v>
      </c>
      <c r="N281" s="8"/>
      <c r="O281" s="8"/>
      <c r="P281" s="34" t="s">
        <v>1659</v>
      </c>
      <c r="Q281" s="60" t="s">
        <v>285</v>
      </c>
    </row>
    <row r="282" customFormat="false" ht="64.15" hidden="false" customHeight="false" outlineLevel="0" collapsed="false">
      <c r="A282" s="8" t="n">
        <v>10</v>
      </c>
      <c r="B282" s="8" t="s">
        <v>541</v>
      </c>
      <c r="C282" s="8" t="s">
        <v>917</v>
      </c>
      <c r="D282" s="8" t="s">
        <v>26</v>
      </c>
      <c r="E282" s="8" t="s">
        <v>1660</v>
      </c>
      <c r="F282" s="8" t="s">
        <v>957</v>
      </c>
      <c r="G282" s="67" t="n">
        <v>18.927</v>
      </c>
      <c r="H282" s="58" t="n">
        <v>204.42</v>
      </c>
      <c r="I282" s="43" t="n">
        <f aca="false">IF(G282="","",H282/G282)</f>
        <v>10.8004438104295</v>
      </c>
      <c r="J282" s="42" t="n">
        <v>6.85</v>
      </c>
      <c r="K282" s="8" t="s">
        <v>1045</v>
      </c>
      <c r="L282" s="42" t="n">
        <v>48.36</v>
      </c>
      <c r="M282" s="34" t="s">
        <v>1661</v>
      </c>
      <c r="N282" s="8"/>
      <c r="O282" s="8" t="s">
        <v>917</v>
      </c>
      <c r="P282" s="34" t="s">
        <v>1662</v>
      </c>
      <c r="Q282" s="60" t="s">
        <v>285</v>
      </c>
    </row>
    <row r="283" customFormat="false" ht="22.35" hidden="false" customHeight="false" outlineLevel="0" collapsed="false">
      <c r="A283" s="8" t="n">
        <v>11</v>
      </c>
      <c r="B283" s="8" t="s">
        <v>541</v>
      </c>
      <c r="C283" s="8" t="s">
        <v>917</v>
      </c>
      <c r="D283" s="8" t="s">
        <v>46</v>
      </c>
      <c r="E283" s="8" t="s">
        <v>1663</v>
      </c>
      <c r="F283" s="8" t="s">
        <v>547</v>
      </c>
      <c r="G283" s="67" t="n">
        <v>3.785</v>
      </c>
      <c r="H283" s="58" t="n">
        <v>44</v>
      </c>
      <c r="I283" s="43" t="n">
        <f aca="false">IF(G283="","",H283/G283)</f>
        <v>11.6248348745046</v>
      </c>
      <c r="J283" s="42" t="n">
        <v>7.93</v>
      </c>
      <c r="K283" s="8" t="s">
        <v>976</v>
      </c>
      <c r="L283" s="42" t="n">
        <v>44</v>
      </c>
      <c r="M283" s="34"/>
      <c r="N283" s="8"/>
      <c r="O283" s="8" t="s">
        <v>917</v>
      </c>
      <c r="P283" s="34" t="s">
        <v>1664</v>
      </c>
      <c r="Q283" s="60" t="s">
        <v>285</v>
      </c>
    </row>
    <row r="284" customFormat="false" ht="64.15" hidden="false" customHeight="false" outlineLevel="0" collapsed="false">
      <c r="A284" s="8" t="n">
        <v>12</v>
      </c>
      <c r="B284" s="8" t="s">
        <v>541</v>
      </c>
      <c r="C284" s="8" t="s">
        <v>917</v>
      </c>
      <c r="D284" s="8" t="s">
        <v>26</v>
      </c>
      <c r="E284" s="8" t="s">
        <v>1665</v>
      </c>
      <c r="F284" s="8" t="s">
        <v>957</v>
      </c>
      <c r="G284" s="67" t="n">
        <v>18.927</v>
      </c>
      <c r="H284" s="58" t="n">
        <v>231.88</v>
      </c>
      <c r="I284" s="43" t="n">
        <f aca="false">IF(G284="","",H284/G284)</f>
        <v>12.2512812384424</v>
      </c>
      <c r="J284" s="42" t="n">
        <v>9.46</v>
      </c>
      <c r="K284" s="8" t="s">
        <v>1045</v>
      </c>
      <c r="L284" s="42" t="n">
        <v>56.05</v>
      </c>
      <c r="M284" s="34" t="s">
        <v>1666</v>
      </c>
      <c r="N284" s="8"/>
      <c r="O284" s="8" t="s">
        <v>917</v>
      </c>
      <c r="P284" s="34" t="s">
        <v>1667</v>
      </c>
      <c r="Q284" s="60" t="s">
        <v>285</v>
      </c>
    </row>
    <row r="285" customFormat="false" ht="32.8" hidden="false" customHeight="false" outlineLevel="0" collapsed="false">
      <c r="A285" s="8" t="n">
        <v>13</v>
      </c>
      <c r="B285" s="8" t="s">
        <v>541</v>
      </c>
      <c r="C285" s="8" t="s">
        <v>917</v>
      </c>
      <c r="D285" s="8" t="s">
        <v>959</v>
      </c>
      <c r="E285" s="8" t="s">
        <v>1668</v>
      </c>
      <c r="F285" s="8" t="s">
        <v>961</v>
      </c>
      <c r="G285" s="67" t="n">
        <v>18.144</v>
      </c>
      <c r="H285" s="58" t="n">
        <v>222.5</v>
      </c>
      <c r="I285" s="43" t="n">
        <f aca="false">IF(G285="","",H285/G285)</f>
        <v>12.2630070546737</v>
      </c>
      <c r="J285" s="42" t="n">
        <v>11.67</v>
      </c>
      <c r="K285" s="8" t="s">
        <v>969</v>
      </c>
      <c r="L285" s="42"/>
      <c r="M285" s="34" t="s">
        <v>1669</v>
      </c>
      <c r="N285" s="8"/>
      <c r="O285" s="8"/>
      <c r="P285" s="34" t="s">
        <v>1670</v>
      </c>
      <c r="Q285" s="60" t="s">
        <v>285</v>
      </c>
    </row>
    <row r="286" customFormat="false" ht="53.7" hidden="false" customHeight="false" outlineLevel="0" collapsed="false">
      <c r="A286" s="8" t="n">
        <v>14</v>
      </c>
      <c r="B286" s="8" t="s">
        <v>541</v>
      </c>
      <c r="C286" s="8" t="s">
        <v>917</v>
      </c>
      <c r="D286" s="8" t="s">
        <v>1047</v>
      </c>
      <c r="E286" s="8" t="s">
        <v>1671</v>
      </c>
      <c r="F286" s="8" t="s">
        <v>1008</v>
      </c>
      <c r="G286" s="67" t="n">
        <v>18.144</v>
      </c>
      <c r="H286" s="58" t="n">
        <v>257.3</v>
      </c>
      <c r="I286" s="43" t="n">
        <f aca="false">IF(G286="","",H286/G286)</f>
        <v>14.1809964726631</v>
      </c>
      <c r="J286" s="42" t="n">
        <v>14.18</v>
      </c>
      <c r="K286" s="8" t="s">
        <v>1008</v>
      </c>
      <c r="L286" s="42"/>
      <c r="M286" s="34" t="s">
        <v>1672</v>
      </c>
      <c r="N286" s="8"/>
      <c r="O286" s="8"/>
      <c r="P286" s="34" t="s">
        <v>1673</v>
      </c>
      <c r="Q286" s="60" t="s">
        <v>285</v>
      </c>
    </row>
    <row r="287" customFormat="false" ht="22.35" hidden="false" customHeight="false" outlineLevel="0" collapsed="false">
      <c r="A287" s="8" t="n">
        <v>15</v>
      </c>
      <c r="B287" s="8" t="s">
        <v>541</v>
      </c>
      <c r="C287" s="8" t="s">
        <v>917</v>
      </c>
      <c r="D287" s="8" t="s">
        <v>1047</v>
      </c>
      <c r="E287" s="8" t="s">
        <v>1674</v>
      </c>
      <c r="F287" s="8" t="s">
        <v>1092</v>
      </c>
      <c r="G287" s="67" t="n">
        <v>15.876</v>
      </c>
      <c r="H287" s="58" t="n">
        <v>240.42</v>
      </c>
      <c r="I287" s="43" t="n">
        <f aca="false">IF(G287="","",H287/G287)</f>
        <v>15.1436130007559</v>
      </c>
      <c r="J287" s="42" t="n">
        <v>13.02</v>
      </c>
      <c r="K287" s="8" t="s">
        <v>1606</v>
      </c>
      <c r="L287" s="42"/>
      <c r="M287" s="34" t="s">
        <v>1675</v>
      </c>
      <c r="N287" s="8"/>
      <c r="O287" s="8"/>
      <c r="P287" s="34" t="s">
        <v>1676</v>
      </c>
      <c r="Q287" s="60" t="s">
        <v>285</v>
      </c>
    </row>
    <row r="288" customFormat="false" ht="22.35" hidden="false" customHeight="false" outlineLevel="0" collapsed="false">
      <c r="A288" s="8" t="n">
        <v>16</v>
      </c>
      <c r="B288" s="8" t="s">
        <v>541</v>
      </c>
      <c r="C288" s="8" t="s">
        <v>917</v>
      </c>
      <c r="D288" s="8" t="s">
        <v>1677</v>
      </c>
      <c r="E288" s="8" t="s">
        <v>1678</v>
      </c>
      <c r="F288" s="8" t="s">
        <v>1679</v>
      </c>
      <c r="G288" s="67" t="n">
        <v>18.925</v>
      </c>
      <c r="H288" s="58" t="n">
        <v>344.5</v>
      </c>
      <c r="I288" s="43" t="n">
        <f aca="false">IF(G288="","",H288/G288)</f>
        <v>18.2034346103038</v>
      </c>
      <c r="J288" s="42" t="n">
        <v>18.2</v>
      </c>
      <c r="K288" s="8" t="s">
        <v>1679</v>
      </c>
      <c r="L288" s="42"/>
      <c r="M288" s="34" t="s">
        <v>1680</v>
      </c>
      <c r="N288" s="8"/>
      <c r="O288" s="8"/>
      <c r="P288" s="34" t="s">
        <v>1681</v>
      </c>
      <c r="Q288" s="60" t="s">
        <v>285</v>
      </c>
    </row>
    <row r="289" customFormat="false" ht="64.15" hidden="false" customHeight="false" outlineLevel="0" collapsed="false">
      <c r="A289" s="8" t="n">
        <v>17</v>
      </c>
      <c r="B289" s="8" t="s">
        <v>541</v>
      </c>
      <c r="C289" s="8" t="s">
        <v>917</v>
      </c>
      <c r="D289" s="8" t="s">
        <v>119</v>
      </c>
      <c r="E289" s="8" t="s">
        <v>1682</v>
      </c>
      <c r="F289" s="8" t="s">
        <v>1042</v>
      </c>
      <c r="G289" s="67" t="n">
        <v>15.142</v>
      </c>
      <c r="H289" s="58" t="n">
        <v>277</v>
      </c>
      <c r="I289" s="43" t="n">
        <f aca="false">IF(G289="","",H289/G289)</f>
        <v>18.2934883106591</v>
      </c>
      <c r="J289" s="42" t="n">
        <v>18.29</v>
      </c>
      <c r="K289" s="8" t="s">
        <v>1042</v>
      </c>
      <c r="L289" s="42" t="n">
        <v>72</v>
      </c>
      <c r="M289" s="34" t="s">
        <v>1039</v>
      </c>
      <c r="N289" s="8"/>
      <c r="O289" s="8" t="s">
        <v>917</v>
      </c>
      <c r="P289" s="34" t="s">
        <v>1683</v>
      </c>
      <c r="Q289" s="60" t="s">
        <v>285</v>
      </c>
    </row>
    <row r="290" customFormat="false" ht="43.25" hidden="false" customHeight="false" outlineLevel="0" collapsed="false">
      <c r="A290" s="8" t="n">
        <v>18</v>
      </c>
      <c r="B290" s="8" t="s">
        <v>541</v>
      </c>
      <c r="C290" s="8" t="s">
        <v>917</v>
      </c>
      <c r="D290" s="8" t="s">
        <v>1684</v>
      </c>
      <c r="E290" s="8" t="s">
        <v>1685</v>
      </c>
      <c r="F290" s="8" t="s">
        <v>929</v>
      </c>
      <c r="G290" s="67" t="n">
        <v>3.785</v>
      </c>
      <c r="H290" s="58" t="n">
        <v>69.88</v>
      </c>
      <c r="I290" s="43" t="n">
        <f aca="false">IF(G290="","",H290/G290)</f>
        <v>18.4623513870542</v>
      </c>
      <c r="J290" s="42" t="n">
        <v>18.46</v>
      </c>
      <c r="K290" s="8" t="s">
        <v>929</v>
      </c>
      <c r="L290" s="42" t="n">
        <v>69.88</v>
      </c>
      <c r="M290" s="34" t="s">
        <v>1686</v>
      </c>
      <c r="N290" s="8"/>
      <c r="O290" s="8"/>
      <c r="P290" s="34" t="s">
        <v>1687</v>
      </c>
      <c r="Q290" s="60" t="s">
        <v>285</v>
      </c>
    </row>
    <row r="291" customFormat="false" ht="53.7" hidden="false" customHeight="false" outlineLevel="0" collapsed="false">
      <c r="A291" s="8" t="n">
        <v>19</v>
      </c>
      <c r="B291" s="8" t="s">
        <v>541</v>
      </c>
      <c r="C291" s="8" t="s">
        <v>917</v>
      </c>
      <c r="D291" s="8" t="s">
        <v>85</v>
      </c>
      <c r="E291" s="8" t="s">
        <v>1688</v>
      </c>
      <c r="F291" s="8" t="s">
        <v>530</v>
      </c>
      <c r="G291" s="67" t="n">
        <v>18.927</v>
      </c>
      <c r="H291" s="58" t="n">
        <v>390.45</v>
      </c>
      <c r="I291" s="43" t="n">
        <f aca="false">IF(G291="","",H291/G291)</f>
        <v>20.629259787605</v>
      </c>
      <c r="J291" s="42" t="n">
        <v>20.63</v>
      </c>
      <c r="K291" s="8" t="s">
        <v>530</v>
      </c>
      <c r="L291" s="42" t="n">
        <v>102.51</v>
      </c>
      <c r="M291" s="34" t="s">
        <v>1689</v>
      </c>
      <c r="N291" s="8"/>
      <c r="O291" s="8" t="s">
        <v>917</v>
      </c>
      <c r="P291" s="34" t="s">
        <v>1690</v>
      </c>
      <c r="Q291" s="60" t="s">
        <v>285</v>
      </c>
    </row>
    <row r="292" customFormat="false" ht="53.7" hidden="false" customHeight="false" outlineLevel="0" collapsed="false">
      <c r="A292" s="8" t="n">
        <v>20</v>
      </c>
      <c r="B292" s="8" t="s">
        <v>541</v>
      </c>
      <c r="C292" s="8" t="s">
        <v>917</v>
      </c>
      <c r="D292" s="8" t="s">
        <v>1138</v>
      </c>
      <c r="E292" s="8" t="s">
        <v>1691</v>
      </c>
      <c r="F292" s="8" t="s">
        <v>1140</v>
      </c>
      <c r="G292" s="67" t="n">
        <v>18.925</v>
      </c>
      <c r="H292" s="58" t="n">
        <v>398</v>
      </c>
      <c r="I292" s="43" t="n">
        <f aca="false">IF(G292="","",H292/G292)</f>
        <v>21.0303830911493</v>
      </c>
      <c r="J292" s="42" t="n">
        <v>21.03</v>
      </c>
      <c r="K292" s="8" t="s">
        <v>1140</v>
      </c>
      <c r="L292" s="42" t="n">
        <v>129</v>
      </c>
      <c r="M292" s="34" t="s">
        <v>1692</v>
      </c>
      <c r="N292" s="8"/>
      <c r="O292" s="8"/>
      <c r="P292" s="34" t="s">
        <v>1693</v>
      </c>
      <c r="Q292" s="60" t="s">
        <v>285</v>
      </c>
    </row>
    <row r="293" customFormat="false" ht="23.85" hidden="false" customHeight="false" outlineLevel="0" collapsed="false">
      <c r="A293" s="8" t="n">
        <v>21</v>
      </c>
      <c r="B293" s="8" t="s">
        <v>541</v>
      </c>
      <c r="C293" s="8" t="s">
        <v>917</v>
      </c>
      <c r="D293" s="8" t="s">
        <v>1195</v>
      </c>
      <c r="E293" s="8" t="s">
        <v>1694</v>
      </c>
      <c r="F293" s="8" t="s">
        <v>1695</v>
      </c>
      <c r="G293" s="67" t="n">
        <v>18.927</v>
      </c>
      <c r="H293" s="58" t="n">
        <v>400.5</v>
      </c>
      <c r="I293" s="43" t="n">
        <f aca="false">IF(G293="","",H293/G293)</f>
        <v>21.1602472658107</v>
      </c>
      <c r="J293" s="42" t="n">
        <v>21.16</v>
      </c>
      <c r="K293" s="8" t="s">
        <v>1695</v>
      </c>
      <c r="L293" s="42" t="n">
        <v>105.75</v>
      </c>
      <c r="M293" s="34"/>
      <c r="N293" s="8"/>
      <c r="O293" s="8"/>
      <c r="P293" s="34" t="s">
        <v>1696</v>
      </c>
      <c r="Q293" s="60" t="s">
        <v>285</v>
      </c>
    </row>
    <row r="294" customFormat="false" ht="32.8" hidden="false" customHeight="false" outlineLevel="0" collapsed="false">
      <c r="A294" s="8" t="n">
        <v>22</v>
      </c>
      <c r="B294" s="8" t="s">
        <v>541</v>
      </c>
      <c r="C294" s="8" t="s">
        <v>917</v>
      </c>
      <c r="D294" s="8" t="s">
        <v>1134</v>
      </c>
      <c r="E294" s="8" t="s">
        <v>1697</v>
      </c>
      <c r="F294" s="8" t="s">
        <v>929</v>
      </c>
      <c r="G294" s="67" t="n">
        <v>3.785</v>
      </c>
      <c r="H294" s="58" t="n">
        <v>81</v>
      </c>
      <c r="I294" s="43" t="n">
        <f aca="false">IF(G294="","",H294/G294)</f>
        <v>21.4002642007926</v>
      </c>
      <c r="J294" s="42" t="n">
        <v>21.4</v>
      </c>
      <c r="K294" s="8" t="s">
        <v>929</v>
      </c>
      <c r="L294" s="42" t="n">
        <v>81</v>
      </c>
      <c r="M294" s="34" t="s">
        <v>1698</v>
      </c>
      <c r="N294" s="8"/>
      <c r="O294" s="8"/>
      <c r="P294" s="34" t="s">
        <v>1699</v>
      </c>
      <c r="Q294" s="60" t="s">
        <v>285</v>
      </c>
    </row>
    <row r="295" customFormat="false" ht="64.15" hidden="false" customHeight="false" outlineLevel="0" collapsed="false">
      <c r="A295" s="8" t="n">
        <v>23</v>
      </c>
      <c r="B295" s="8" t="s">
        <v>541</v>
      </c>
      <c r="C295" s="8" t="s">
        <v>917</v>
      </c>
      <c r="D295" s="8" t="s">
        <v>119</v>
      </c>
      <c r="E295" s="8" t="s">
        <v>1700</v>
      </c>
      <c r="F295" s="8" t="s">
        <v>929</v>
      </c>
      <c r="G295" s="67" t="n">
        <v>3.785</v>
      </c>
      <c r="H295" s="58" t="n">
        <v>85</v>
      </c>
      <c r="I295" s="43" t="n">
        <f aca="false">IF(G295="","",H295/G295)</f>
        <v>22.4570673712021</v>
      </c>
      <c r="J295" s="42" t="n">
        <v>22.46</v>
      </c>
      <c r="K295" s="8" t="s">
        <v>929</v>
      </c>
      <c r="L295" s="42" t="n">
        <v>85</v>
      </c>
      <c r="M295" s="34" t="s">
        <v>1039</v>
      </c>
      <c r="N295" s="8"/>
      <c r="O295" s="8" t="s">
        <v>917</v>
      </c>
      <c r="P295" s="34" t="s">
        <v>1701</v>
      </c>
      <c r="Q295" s="60" t="s">
        <v>285</v>
      </c>
    </row>
    <row r="296" customFormat="false" ht="23.85" hidden="false" customHeight="false" outlineLevel="0" collapsed="false">
      <c r="A296" s="8" t="n">
        <v>24</v>
      </c>
      <c r="B296" s="8" t="s">
        <v>541</v>
      </c>
      <c r="C296" s="8" t="s">
        <v>917</v>
      </c>
      <c r="D296" s="8" t="s">
        <v>1143</v>
      </c>
      <c r="E296" s="8" t="s">
        <v>1702</v>
      </c>
      <c r="F296" s="8" t="s">
        <v>1162</v>
      </c>
      <c r="G296" s="67" t="n">
        <v>16.33</v>
      </c>
      <c r="H296" s="58" t="n">
        <v>375</v>
      </c>
      <c r="I296" s="43" t="n">
        <f aca="false">IF(G296="","",H296/G296)</f>
        <v>22.9638701775873</v>
      </c>
      <c r="J296" s="42" t="n">
        <v>22.96</v>
      </c>
      <c r="K296" s="8" t="s">
        <v>1162</v>
      </c>
      <c r="L296" s="42"/>
      <c r="M296" s="34"/>
      <c r="N296" s="8"/>
      <c r="O296" s="8"/>
      <c r="P296" s="34" t="s">
        <v>1703</v>
      </c>
      <c r="Q296" s="60" t="s">
        <v>285</v>
      </c>
    </row>
    <row r="297" customFormat="false" ht="23.85" hidden="false" customHeight="false" outlineLevel="0" collapsed="false">
      <c r="A297" s="8" t="n">
        <v>25</v>
      </c>
      <c r="B297" s="8" t="s">
        <v>541</v>
      </c>
      <c r="C297" s="8" t="s">
        <v>917</v>
      </c>
      <c r="D297" s="8" t="s">
        <v>1143</v>
      </c>
      <c r="E297" s="8" t="s">
        <v>1704</v>
      </c>
      <c r="F297" s="8" t="s">
        <v>1162</v>
      </c>
      <c r="G297" s="67" t="n">
        <v>16.33</v>
      </c>
      <c r="H297" s="58" t="n">
        <v>380</v>
      </c>
      <c r="I297" s="43" t="n">
        <f aca="false">IF(G297="","",H297/G297)</f>
        <v>23.2700551132884</v>
      </c>
      <c r="J297" s="42" t="n">
        <v>23.27</v>
      </c>
      <c r="K297" s="8" t="s">
        <v>1162</v>
      </c>
      <c r="L297" s="42"/>
      <c r="M297" s="34"/>
      <c r="N297" s="8"/>
      <c r="O297" s="8"/>
      <c r="P297" s="34" t="s">
        <v>1705</v>
      </c>
      <c r="Q297" s="60" t="s">
        <v>285</v>
      </c>
    </row>
    <row r="298" customFormat="false" ht="23.85" hidden="false" customHeight="false" outlineLevel="0" collapsed="false">
      <c r="A298" s="8" t="n">
        <v>26</v>
      </c>
      <c r="B298" s="8" t="s">
        <v>541</v>
      </c>
      <c r="C298" s="8" t="s">
        <v>917</v>
      </c>
      <c r="D298" s="8" t="s">
        <v>1143</v>
      </c>
      <c r="E298" s="8" t="s">
        <v>1706</v>
      </c>
      <c r="F298" s="8" t="s">
        <v>1162</v>
      </c>
      <c r="G298" s="67" t="n">
        <v>16.33</v>
      </c>
      <c r="H298" s="58" t="n">
        <v>380</v>
      </c>
      <c r="I298" s="43" t="n">
        <f aca="false">IF(G298="","",H298/G298)</f>
        <v>23.2700551132884</v>
      </c>
      <c r="J298" s="42" t="n">
        <v>23.27</v>
      </c>
      <c r="K298" s="8" t="s">
        <v>1162</v>
      </c>
      <c r="L298" s="42"/>
      <c r="M298" s="34"/>
      <c r="N298" s="8"/>
      <c r="O298" s="8"/>
      <c r="P298" s="34" t="s">
        <v>1707</v>
      </c>
      <c r="Q298" s="60" t="s">
        <v>285</v>
      </c>
    </row>
    <row r="299" customFormat="false" ht="23.85" hidden="false" customHeight="false" outlineLevel="0" collapsed="false">
      <c r="A299" s="8" t="n">
        <v>27</v>
      </c>
      <c r="B299" s="8" t="s">
        <v>541</v>
      </c>
      <c r="C299" s="8" t="s">
        <v>917</v>
      </c>
      <c r="D299" s="8" t="s">
        <v>1143</v>
      </c>
      <c r="E299" s="8" t="s">
        <v>1708</v>
      </c>
      <c r="F299" s="8" t="s">
        <v>1162</v>
      </c>
      <c r="G299" s="67" t="n">
        <v>16.33</v>
      </c>
      <c r="H299" s="58" t="n">
        <v>380</v>
      </c>
      <c r="I299" s="43" t="n">
        <f aca="false">IF(G299="","",H299/G299)</f>
        <v>23.2700551132884</v>
      </c>
      <c r="J299" s="42" t="n">
        <v>23.27</v>
      </c>
      <c r="K299" s="8" t="s">
        <v>1162</v>
      </c>
      <c r="L299" s="42"/>
      <c r="M299" s="34"/>
      <c r="N299" s="8"/>
      <c r="O299" s="8"/>
      <c r="P299" s="34" t="s">
        <v>1709</v>
      </c>
      <c r="Q299" s="60" t="s">
        <v>285</v>
      </c>
    </row>
    <row r="300" customFormat="false" ht="23.85" hidden="false" customHeight="false" outlineLevel="0" collapsed="false">
      <c r="A300" s="8" t="n">
        <v>28</v>
      </c>
      <c r="B300" s="8" t="s">
        <v>541</v>
      </c>
      <c r="C300" s="8" t="s">
        <v>917</v>
      </c>
      <c r="D300" s="8" t="s">
        <v>1143</v>
      </c>
      <c r="E300" s="8" t="s">
        <v>1710</v>
      </c>
      <c r="F300" s="8" t="s">
        <v>1162</v>
      </c>
      <c r="G300" s="67" t="n">
        <v>16.33</v>
      </c>
      <c r="H300" s="58" t="n">
        <v>380</v>
      </c>
      <c r="I300" s="43" t="n">
        <f aca="false">IF(G300="","",H300/G300)</f>
        <v>23.2700551132884</v>
      </c>
      <c r="J300" s="42" t="n">
        <v>23.27</v>
      </c>
      <c r="K300" s="8" t="s">
        <v>1162</v>
      </c>
      <c r="L300" s="42"/>
      <c r="M300" s="34"/>
      <c r="N300" s="8"/>
      <c r="O300" s="8"/>
      <c r="P300" s="34" t="s">
        <v>1711</v>
      </c>
      <c r="Q300" s="60" t="s">
        <v>285</v>
      </c>
    </row>
    <row r="301" customFormat="false" ht="23.85" hidden="false" customHeight="false" outlineLevel="0" collapsed="false">
      <c r="A301" s="8" t="n">
        <v>29</v>
      </c>
      <c r="B301" s="8" t="s">
        <v>541</v>
      </c>
      <c r="C301" s="8" t="s">
        <v>917</v>
      </c>
      <c r="D301" s="8" t="s">
        <v>1143</v>
      </c>
      <c r="E301" s="8" t="s">
        <v>1712</v>
      </c>
      <c r="F301" s="8" t="s">
        <v>1162</v>
      </c>
      <c r="G301" s="67" t="n">
        <v>16.33</v>
      </c>
      <c r="H301" s="58" t="n">
        <v>380</v>
      </c>
      <c r="I301" s="43" t="n">
        <f aca="false">IF(G301="","",H301/G301)</f>
        <v>23.2700551132884</v>
      </c>
      <c r="J301" s="42" t="n">
        <v>23.27</v>
      </c>
      <c r="K301" s="8" t="s">
        <v>1162</v>
      </c>
      <c r="L301" s="42"/>
      <c r="M301" s="34"/>
      <c r="N301" s="8"/>
      <c r="O301" s="8"/>
      <c r="P301" s="34" t="s">
        <v>1713</v>
      </c>
      <c r="Q301" s="60" t="s">
        <v>285</v>
      </c>
    </row>
    <row r="302" customFormat="false" ht="23.85" hidden="false" customHeight="false" outlineLevel="0" collapsed="false">
      <c r="A302" s="8" t="n">
        <v>30</v>
      </c>
      <c r="B302" s="8" t="s">
        <v>541</v>
      </c>
      <c r="C302" s="8" t="s">
        <v>917</v>
      </c>
      <c r="D302" s="8" t="s">
        <v>1143</v>
      </c>
      <c r="E302" s="8" t="s">
        <v>1714</v>
      </c>
      <c r="F302" s="8" t="s">
        <v>1162</v>
      </c>
      <c r="G302" s="67" t="n">
        <v>16.33</v>
      </c>
      <c r="H302" s="58" t="n">
        <v>380</v>
      </c>
      <c r="I302" s="43" t="n">
        <f aca="false">IF(G302="","",H302/G302)</f>
        <v>23.2700551132884</v>
      </c>
      <c r="J302" s="42" t="n">
        <v>23.27</v>
      </c>
      <c r="K302" s="8" t="s">
        <v>1162</v>
      </c>
      <c r="L302" s="42"/>
      <c r="M302" s="34"/>
      <c r="N302" s="8"/>
      <c r="O302" s="8"/>
      <c r="P302" s="34" t="s">
        <v>1715</v>
      </c>
      <c r="Q302" s="60" t="s">
        <v>285</v>
      </c>
    </row>
    <row r="303" customFormat="false" ht="32.8" hidden="false" customHeight="false" outlineLevel="0" collapsed="false">
      <c r="A303" s="8" t="n">
        <v>31</v>
      </c>
      <c r="B303" s="8" t="s">
        <v>541</v>
      </c>
      <c r="C303" s="8" t="s">
        <v>917</v>
      </c>
      <c r="D303" s="8" t="s">
        <v>1125</v>
      </c>
      <c r="E303" s="8" t="s">
        <v>1716</v>
      </c>
      <c r="F303" s="8" t="s">
        <v>530</v>
      </c>
      <c r="G303" s="67" t="n">
        <v>18.927</v>
      </c>
      <c r="H303" s="58" t="n">
        <v>445</v>
      </c>
      <c r="I303" s="43" t="n">
        <f aca="false">IF(G303="","",H303/G303)</f>
        <v>23.5113858509008</v>
      </c>
      <c r="J303" s="42" t="n">
        <v>23.51</v>
      </c>
      <c r="K303" s="8" t="s">
        <v>530</v>
      </c>
      <c r="L303" s="42" t="n">
        <v>99</v>
      </c>
      <c r="M303" s="34"/>
      <c r="N303" s="8"/>
      <c r="O303" s="8" t="s">
        <v>917</v>
      </c>
      <c r="P303" s="34" t="s">
        <v>1717</v>
      </c>
      <c r="Q303" s="60" t="s">
        <v>285</v>
      </c>
    </row>
    <row r="304" customFormat="false" ht="32.8" hidden="false" customHeight="false" outlineLevel="0" collapsed="false">
      <c r="A304" s="8" t="n">
        <v>32</v>
      </c>
      <c r="B304" s="8" t="s">
        <v>541</v>
      </c>
      <c r="C304" s="8" t="s">
        <v>917</v>
      </c>
      <c r="D304" s="8" t="s">
        <v>1143</v>
      </c>
      <c r="E304" s="8" t="s">
        <v>1718</v>
      </c>
      <c r="F304" s="8" t="s">
        <v>1719</v>
      </c>
      <c r="G304" s="67" t="n">
        <v>3.629</v>
      </c>
      <c r="H304" s="58" t="n">
        <v>116</v>
      </c>
      <c r="I304" s="43" t="n">
        <f aca="false">IF(G304="","",H304/G304)</f>
        <v>31.9647285753651</v>
      </c>
      <c r="J304" s="42" t="n">
        <v>31.97</v>
      </c>
      <c r="K304" s="8" t="s">
        <v>1719</v>
      </c>
      <c r="L304" s="42"/>
      <c r="M304" s="34" t="s">
        <v>1494</v>
      </c>
      <c r="N304" s="8"/>
      <c r="O304" s="8"/>
      <c r="P304" s="34" t="s">
        <v>1720</v>
      </c>
      <c r="Q304" s="60" t="s">
        <v>285</v>
      </c>
    </row>
    <row r="305" customFormat="false" ht="74.6" hidden="false" customHeight="false" outlineLevel="0" collapsed="false">
      <c r="A305" s="8" t="n">
        <v>33</v>
      </c>
      <c r="B305" s="8" t="s">
        <v>541</v>
      </c>
      <c r="C305" s="8" t="s">
        <v>917</v>
      </c>
      <c r="D305" s="8" t="s">
        <v>85</v>
      </c>
      <c r="E305" s="8" t="s">
        <v>1721</v>
      </c>
      <c r="F305" s="8" t="s">
        <v>530</v>
      </c>
      <c r="G305" s="67" t="n">
        <v>18.927</v>
      </c>
      <c r="H305" s="58" t="n">
        <v>695</v>
      </c>
      <c r="I305" s="43" t="n">
        <f aca="false">IF(G305="","",H305/G305)</f>
        <v>36.720029587362</v>
      </c>
      <c r="J305" s="42" t="n">
        <v>36.72</v>
      </c>
      <c r="K305" s="8" t="s">
        <v>530</v>
      </c>
      <c r="L305" s="42" t="n">
        <v>170</v>
      </c>
      <c r="M305" s="34" t="s">
        <v>1326</v>
      </c>
      <c r="N305" s="8"/>
      <c r="O305" s="8" t="s">
        <v>917</v>
      </c>
      <c r="P305" s="34" t="s">
        <v>1722</v>
      </c>
      <c r="Q305" s="60" t="s">
        <v>285</v>
      </c>
    </row>
    <row r="306" customFormat="false" ht="23.85" hidden="false" customHeight="false" outlineLevel="0" collapsed="false">
      <c r="A306" s="8" t="n">
        <v>34</v>
      </c>
      <c r="B306" s="8" t="s">
        <v>541</v>
      </c>
      <c r="C306" s="8" t="s">
        <v>907</v>
      </c>
      <c r="D306" s="8" t="s">
        <v>908</v>
      </c>
      <c r="E306" s="8" t="s">
        <v>1723</v>
      </c>
      <c r="F306" s="8" t="s">
        <v>1218</v>
      </c>
      <c r="G306" s="67"/>
      <c r="H306" s="58"/>
      <c r="I306" s="43" t="str">
        <f aca="false">IF(G306="","",H306/G306)</f>
        <v/>
      </c>
      <c r="J306" s="42" t="n">
        <v>3.74</v>
      </c>
      <c r="K306" s="8" t="s">
        <v>1219</v>
      </c>
      <c r="L306" s="42"/>
      <c r="M306" s="34" t="s">
        <v>1644</v>
      </c>
      <c r="N306" s="8"/>
      <c r="O306" s="8"/>
      <c r="P306" s="34" t="s">
        <v>1645</v>
      </c>
      <c r="Q306" s="60" t="s">
        <v>285</v>
      </c>
    </row>
    <row r="307" customFormat="false" ht="22.35" hidden="false" customHeight="false" outlineLevel="0" collapsed="false">
      <c r="A307" s="57" t="n">
        <v>1</v>
      </c>
      <c r="B307" s="57" t="s">
        <v>533</v>
      </c>
      <c r="C307" s="57" t="s">
        <v>917</v>
      </c>
      <c r="D307" s="57" t="s">
        <v>1071</v>
      </c>
      <c r="E307" s="57" t="s">
        <v>1724</v>
      </c>
      <c r="F307" s="8" t="s">
        <v>1073</v>
      </c>
      <c r="G307" s="67" t="n">
        <v>15.876</v>
      </c>
      <c r="H307" s="58" t="n">
        <v>159.99</v>
      </c>
      <c r="I307" s="77" t="n">
        <f aca="false">IF(G307="","",H307/G307)</f>
        <v>10.0774754346183</v>
      </c>
      <c r="J307" s="42" t="n">
        <v>10.08</v>
      </c>
      <c r="K307" s="8" t="s">
        <v>1073</v>
      </c>
      <c r="L307" s="42"/>
      <c r="M307" s="34" t="s">
        <v>188</v>
      </c>
      <c r="N307" s="8"/>
      <c r="O307" s="8"/>
      <c r="P307" s="34" t="s">
        <v>1725</v>
      </c>
      <c r="Q307" s="60" t="s">
        <v>285</v>
      </c>
    </row>
    <row r="308" customFormat="false" ht="23.85" hidden="false" customHeight="false" outlineLevel="0" collapsed="false">
      <c r="A308" s="57" t="n">
        <v>2</v>
      </c>
      <c r="B308" s="57" t="s">
        <v>533</v>
      </c>
      <c r="C308" s="57" t="s">
        <v>917</v>
      </c>
      <c r="D308" s="57" t="s">
        <v>1071</v>
      </c>
      <c r="E308" s="57" t="s">
        <v>1726</v>
      </c>
      <c r="F308" s="8" t="s">
        <v>1073</v>
      </c>
      <c r="G308" s="67" t="n">
        <v>15.876</v>
      </c>
      <c r="H308" s="58" t="n">
        <v>184.99</v>
      </c>
      <c r="I308" s="77" t="n">
        <f aca="false">IF(G308="","",H308/G308)</f>
        <v>11.6521793902746</v>
      </c>
      <c r="J308" s="42" t="n">
        <v>9.37</v>
      </c>
      <c r="K308" s="8" t="s">
        <v>1727</v>
      </c>
      <c r="L308" s="42"/>
      <c r="M308" s="34" t="s">
        <v>188</v>
      </c>
      <c r="N308" s="8"/>
      <c r="O308" s="8"/>
      <c r="P308" s="34" t="s">
        <v>1728</v>
      </c>
      <c r="Q308" s="60" t="s">
        <v>285</v>
      </c>
    </row>
    <row r="309" customFormat="false" ht="64.15" hidden="false" customHeight="false" outlineLevel="0" collapsed="false">
      <c r="A309" s="57" t="n">
        <v>3</v>
      </c>
      <c r="B309" s="57" t="s">
        <v>533</v>
      </c>
      <c r="C309" s="57" t="s">
        <v>917</v>
      </c>
      <c r="D309" s="57" t="s">
        <v>119</v>
      </c>
      <c r="E309" s="57" t="s">
        <v>1729</v>
      </c>
      <c r="F309" s="8" t="s">
        <v>929</v>
      </c>
      <c r="G309" s="67" t="n">
        <v>3.785</v>
      </c>
      <c r="H309" s="58" t="n">
        <v>74</v>
      </c>
      <c r="I309" s="77" t="n">
        <f aca="false">IF(G309="","",H309/G309)</f>
        <v>19.550858652576</v>
      </c>
      <c r="J309" s="42" t="n">
        <v>19.55</v>
      </c>
      <c r="K309" s="8" t="s">
        <v>929</v>
      </c>
      <c r="L309" s="42" t="n">
        <v>74</v>
      </c>
      <c r="M309" s="34" t="s">
        <v>1039</v>
      </c>
      <c r="N309" s="8"/>
      <c r="O309" s="8" t="s">
        <v>917</v>
      </c>
      <c r="P309" s="34" t="s">
        <v>1730</v>
      </c>
      <c r="Q309" s="60" t="s">
        <v>285</v>
      </c>
    </row>
    <row r="310" customFormat="false" ht="32.8" hidden="false" customHeight="false" outlineLevel="0" collapsed="false">
      <c r="A310" s="8" t="n">
        <v>4</v>
      </c>
      <c r="B310" s="8" t="s">
        <v>533</v>
      </c>
      <c r="C310" s="8" t="s">
        <v>917</v>
      </c>
      <c r="D310" s="8" t="s">
        <v>46</v>
      </c>
      <c r="E310" s="8" t="s">
        <v>1731</v>
      </c>
      <c r="F310" s="8" t="s">
        <v>530</v>
      </c>
      <c r="G310" s="67" t="n">
        <v>18.927</v>
      </c>
      <c r="H310" s="58" t="n">
        <v>383</v>
      </c>
      <c r="I310" s="43" t="n">
        <f aca="false">IF(G310="","",H310/G310)</f>
        <v>20.2356422042585</v>
      </c>
      <c r="J310" s="42" t="n">
        <v>16.67</v>
      </c>
      <c r="K310" s="8" t="s">
        <v>976</v>
      </c>
      <c r="L310" s="42"/>
      <c r="M310" s="34"/>
      <c r="N310" s="8" t="s">
        <v>44</v>
      </c>
      <c r="O310" s="8" t="s">
        <v>917</v>
      </c>
      <c r="P310" s="34" t="s">
        <v>1732</v>
      </c>
      <c r="Q310" s="60" t="s">
        <v>285</v>
      </c>
    </row>
    <row r="311" customFormat="false" ht="53.7" hidden="false" customHeight="false" outlineLevel="0" collapsed="false">
      <c r="A311" s="8" t="n">
        <v>5</v>
      </c>
      <c r="B311" s="8" t="s">
        <v>533</v>
      </c>
      <c r="C311" s="8" t="s">
        <v>917</v>
      </c>
      <c r="D311" s="8" t="s">
        <v>1576</v>
      </c>
      <c r="E311" s="8" t="s">
        <v>1733</v>
      </c>
      <c r="F311" s="8" t="s">
        <v>925</v>
      </c>
      <c r="G311" s="67" t="n">
        <v>18.927</v>
      </c>
      <c r="H311" s="58" t="n">
        <v>452.99</v>
      </c>
      <c r="I311" s="43" t="n">
        <f aca="false">IF(G311="","",H311/G311)</f>
        <v>23.9335341047181</v>
      </c>
      <c r="J311" s="42" t="n">
        <v>23.16</v>
      </c>
      <c r="K311" s="8" t="s">
        <v>1577</v>
      </c>
      <c r="L311" s="42" t="n">
        <v>94.99</v>
      </c>
      <c r="M311" s="34" t="s">
        <v>1578</v>
      </c>
      <c r="N311" s="8"/>
      <c r="O311" s="8"/>
      <c r="P311" s="34" t="s">
        <v>1734</v>
      </c>
      <c r="Q311" s="60" t="s">
        <v>285</v>
      </c>
    </row>
    <row r="312" customFormat="false" ht="53.7" hidden="false" customHeight="false" outlineLevel="0" collapsed="false">
      <c r="A312" s="8" t="n">
        <v>6</v>
      </c>
      <c r="B312" s="8" t="s">
        <v>533</v>
      </c>
      <c r="C312" s="8" t="s">
        <v>917</v>
      </c>
      <c r="D312" s="8" t="s">
        <v>1576</v>
      </c>
      <c r="E312" s="8" t="s">
        <v>1735</v>
      </c>
      <c r="F312" s="8" t="s">
        <v>925</v>
      </c>
      <c r="G312" s="67" t="n">
        <v>18.927</v>
      </c>
      <c r="H312" s="58" t="n">
        <v>472.99</v>
      </c>
      <c r="I312" s="43" t="n">
        <f aca="false">IF(G312="","",H312/G312)</f>
        <v>24.990225603635</v>
      </c>
      <c r="J312" s="42" t="n">
        <v>23.99</v>
      </c>
      <c r="K312" s="8" t="s">
        <v>1577</v>
      </c>
      <c r="L312" s="42" t="n">
        <v>104.99</v>
      </c>
      <c r="M312" s="34" t="s">
        <v>1578</v>
      </c>
      <c r="N312" s="8"/>
      <c r="O312" s="8"/>
      <c r="P312" s="34" t="s">
        <v>1736</v>
      </c>
      <c r="Q312" s="60" t="s">
        <v>285</v>
      </c>
    </row>
    <row r="313" customFormat="false" ht="43.25" hidden="false" customHeight="false" outlineLevel="0" collapsed="false">
      <c r="A313" s="8" t="n">
        <v>7</v>
      </c>
      <c r="B313" s="8" t="s">
        <v>533</v>
      </c>
      <c r="C313" s="8" t="s">
        <v>917</v>
      </c>
      <c r="D313" s="8" t="s">
        <v>1138</v>
      </c>
      <c r="E313" s="8" t="s">
        <v>1731</v>
      </c>
      <c r="F313" s="8" t="s">
        <v>1181</v>
      </c>
      <c r="G313" s="67" t="n">
        <v>18</v>
      </c>
      <c r="H313" s="58" t="n">
        <v>485</v>
      </c>
      <c r="I313" s="43" t="n">
        <f aca="false">IF(G313="","",H313/G313)</f>
        <v>26.9444444444444</v>
      </c>
      <c r="J313" s="42" t="n">
        <v>26.94</v>
      </c>
      <c r="K313" s="8" t="s">
        <v>1181</v>
      </c>
      <c r="L313" s="42" t="n">
        <v>124.4</v>
      </c>
      <c r="M313" s="34" t="s">
        <v>1737</v>
      </c>
      <c r="N313" s="8"/>
      <c r="O313" s="8"/>
      <c r="P313" s="34" t="s">
        <v>1738</v>
      </c>
      <c r="Q313" s="60" t="s">
        <v>285</v>
      </c>
    </row>
    <row r="314" customFormat="false" ht="53.7" hidden="false" customHeight="false" outlineLevel="0" collapsed="false">
      <c r="A314" s="8" t="n">
        <v>8</v>
      </c>
      <c r="B314" s="8" t="s">
        <v>533</v>
      </c>
      <c r="C314" s="8" t="s">
        <v>917</v>
      </c>
      <c r="D314" s="8" t="s">
        <v>1576</v>
      </c>
      <c r="E314" s="8" t="s">
        <v>1739</v>
      </c>
      <c r="F314" s="8" t="s">
        <v>925</v>
      </c>
      <c r="G314" s="67" t="n">
        <v>18.927</v>
      </c>
      <c r="H314" s="58" t="n">
        <v>538.99</v>
      </c>
      <c r="I314" s="43" t="n">
        <f aca="false">IF(G314="","",H314/G314)</f>
        <v>28.4773075500608</v>
      </c>
      <c r="J314" s="42" t="n">
        <v>25.83</v>
      </c>
      <c r="K314" s="8" t="s">
        <v>1577</v>
      </c>
      <c r="L314" s="42" t="n">
        <v>113.99</v>
      </c>
      <c r="M314" s="34" t="s">
        <v>1578</v>
      </c>
      <c r="N314" s="8"/>
      <c r="O314" s="8"/>
      <c r="P314" s="34" t="s">
        <v>1740</v>
      </c>
      <c r="Q314" s="60" t="s">
        <v>285</v>
      </c>
    </row>
    <row r="315" customFormat="false" ht="22.35" hidden="false" customHeight="false" outlineLevel="0" collapsed="false">
      <c r="A315" s="8" t="n">
        <v>9</v>
      </c>
      <c r="B315" s="8" t="s">
        <v>533</v>
      </c>
      <c r="C315" s="8" t="s">
        <v>917</v>
      </c>
      <c r="D315" s="8" t="s">
        <v>1125</v>
      </c>
      <c r="E315" s="8" t="s">
        <v>1741</v>
      </c>
      <c r="F315" s="8" t="s">
        <v>530</v>
      </c>
      <c r="G315" s="67" t="n">
        <v>18.927</v>
      </c>
      <c r="H315" s="58" t="n">
        <v>560</v>
      </c>
      <c r="I315" s="43" t="n">
        <f aca="false">IF(G315="","",H315/G315)</f>
        <v>29.587361969673</v>
      </c>
      <c r="J315" s="42" t="n">
        <v>29.59</v>
      </c>
      <c r="K315" s="8" t="s">
        <v>530</v>
      </c>
      <c r="L315" s="42" t="n">
        <v>122</v>
      </c>
      <c r="M315" s="34"/>
      <c r="N315" s="8"/>
      <c r="O315" s="8" t="s">
        <v>917</v>
      </c>
      <c r="P315" s="34" t="s">
        <v>1742</v>
      </c>
      <c r="Q315" s="60" t="s">
        <v>285</v>
      </c>
    </row>
    <row r="316" customFormat="false" ht="53.7" hidden="false" customHeight="false" outlineLevel="0" collapsed="false">
      <c r="A316" s="8" t="n">
        <v>10</v>
      </c>
      <c r="B316" s="8" t="s">
        <v>533</v>
      </c>
      <c r="C316" s="8" t="s">
        <v>917</v>
      </c>
      <c r="D316" s="8" t="s">
        <v>85</v>
      </c>
      <c r="E316" s="8" t="s">
        <v>1743</v>
      </c>
      <c r="F316" s="8" t="s">
        <v>530</v>
      </c>
      <c r="G316" s="67" t="n">
        <v>18.927</v>
      </c>
      <c r="H316" s="58" t="n">
        <v>663.65</v>
      </c>
      <c r="I316" s="43" t="n">
        <f aca="false">IF(G316="","",H316/G316)</f>
        <v>35.0636656628097</v>
      </c>
      <c r="J316" s="42" t="n">
        <v>35.06</v>
      </c>
      <c r="K316" s="8" t="s">
        <v>530</v>
      </c>
      <c r="L316" s="42" t="n">
        <v>179.53</v>
      </c>
      <c r="M316" s="34" t="s">
        <v>1326</v>
      </c>
      <c r="N316" s="8"/>
      <c r="O316" s="8" t="s">
        <v>917</v>
      </c>
      <c r="P316" s="34" t="s">
        <v>1744</v>
      </c>
      <c r="Q316" s="60" t="s">
        <v>285</v>
      </c>
    </row>
    <row r="317" customFormat="false" ht="64.15" hidden="false" customHeight="false" outlineLevel="0" collapsed="false">
      <c r="A317" s="8" t="n">
        <v>11</v>
      </c>
      <c r="B317" s="8" t="s">
        <v>533</v>
      </c>
      <c r="C317" s="8" t="s">
        <v>917</v>
      </c>
      <c r="D317" s="8" t="s">
        <v>1143</v>
      </c>
      <c r="E317" s="8" t="s">
        <v>1745</v>
      </c>
      <c r="F317" s="8" t="s">
        <v>1746</v>
      </c>
      <c r="G317" s="67" t="n">
        <v>16.33</v>
      </c>
      <c r="H317" s="58" t="n">
        <v>594.92</v>
      </c>
      <c r="I317" s="43" t="n">
        <f aca="false">IF(G317="","",H317/G317)</f>
        <v>36.4311083894672</v>
      </c>
      <c r="J317" s="42" t="n">
        <v>36.43</v>
      </c>
      <c r="K317" s="8" t="s">
        <v>1746</v>
      </c>
      <c r="L317" s="42"/>
      <c r="M317" s="34" t="s">
        <v>1747</v>
      </c>
      <c r="N317" s="8"/>
      <c r="O317" s="8"/>
      <c r="P317" s="34" t="s">
        <v>1748</v>
      </c>
      <c r="Q317" s="60" t="s">
        <v>285</v>
      </c>
    </row>
    <row r="318" customFormat="false" ht="32.8" hidden="false" customHeight="false" outlineLevel="0" collapsed="false">
      <c r="A318" s="8" t="n">
        <v>12</v>
      </c>
      <c r="B318" s="8" t="s">
        <v>533</v>
      </c>
      <c r="C318" s="8" t="s">
        <v>917</v>
      </c>
      <c r="D318" s="8" t="s">
        <v>1138</v>
      </c>
      <c r="E318" s="8" t="s">
        <v>1749</v>
      </c>
      <c r="F318" s="8" t="s">
        <v>1140</v>
      </c>
      <c r="G318" s="67" t="n">
        <v>18.925</v>
      </c>
      <c r="H318" s="58" t="n">
        <v>699</v>
      </c>
      <c r="I318" s="43" t="n">
        <f aca="false">IF(G318="","",H318/G318)</f>
        <v>36.9352708058124</v>
      </c>
      <c r="J318" s="42" t="n">
        <v>36.94</v>
      </c>
      <c r="K318" s="8" t="s">
        <v>1140</v>
      </c>
      <c r="L318" s="42" t="n">
        <v>223</v>
      </c>
      <c r="M318" s="34" t="s">
        <v>1455</v>
      </c>
      <c r="N318" s="8"/>
      <c r="O318" s="8"/>
      <c r="P318" s="34" t="s">
        <v>1750</v>
      </c>
      <c r="Q318" s="60" t="s">
        <v>285</v>
      </c>
    </row>
    <row r="319" customFormat="false" ht="64.15" hidden="false" customHeight="false" outlineLevel="0" collapsed="false">
      <c r="A319" s="8" t="n">
        <v>13</v>
      </c>
      <c r="B319" s="8" t="s">
        <v>533</v>
      </c>
      <c r="C319" s="8" t="s">
        <v>917</v>
      </c>
      <c r="D319" s="8" t="s">
        <v>119</v>
      </c>
      <c r="E319" s="8" t="s">
        <v>1751</v>
      </c>
      <c r="F319" s="8" t="s">
        <v>929</v>
      </c>
      <c r="G319" s="67" t="n">
        <v>3.785</v>
      </c>
      <c r="H319" s="58" t="n">
        <v>161</v>
      </c>
      <c r="I319" s="43" t="n">
        <f aca="false">IF(G319="","",H319/G319)</f>
        <v>42.5363276089828</v>
      </c>
      <c r="J319" s="42" t="n">
        <v>42.54</v>
      </c>
      <c r="K319" s="8" t="s">
        <v>929</v>
      </c>
      <c r="L319" s="42" t="n">
        <v>161</v>
      </c>
      <c r="M319" s="34" t="s">
        <v>1039</v>
      </c>
      <c r="N319" s="8" t="s">
        <v>157</v>
      </c>
      <c r="O319" s="8" t="s">
        <v>917</v>
      </c>
      <c r="P319" s="34" t="s">
        <v>1752</v>
      </c>
      <c r="Q319" s="60" t="s">
        <v>285</v>
      </c>
    </row>
    <row r="320" customFormat="false" ht="64.15" hidden="false" customHeight="false" outlineLevel="0" collapsed="false">
      <c r="A320" s="8" t="n">
        <v>14</v>
      </c>
      <c r="B320" s="8" t="s">
        <v>533</v>
      </c>
      <c r="C320" s="8" t="s">
        <v>917</v>
      </c>
      <c r="D320" s="8" t="s">
        <v>1143</v>
      </c>
      <c r="E320" s="8" t="s">
        <v>1753</v>
      </c>
      <c r="F320" s="8" t="s">
        <v>1162</v>
      </c>
      <c r="G320" s="67" t="n">
        <v>16.33</v>
      </c>
      <c r="H320" s="58" t="n">
        <v>713.91</v>
      </c>
      <c r="I320" s="43" t="n">
        <f aca="false">IF(G320="","",H320/G320)</f>
        <v>43.7176974892835</v>
      </c>
      <c r="J320" s="42" t="n">
        <v>43.72</v>
      </c>
      <c r="K320" s="8" t="s">
        <v>1162</v>
      </c>
      <c r="L320" s="42"/>
      <c r="M320" s="34" t="s">
        <v>1754</v>
      </c>
      <c r="N320" s="8"/>
      <c r="O320" s="8"/>
      <c r="P320" s="34" t="s">
        <v>1755</v>
      </c>
      <c r="Q320" s="60" t="s">
        <v>285</v>
      </c>
    </row>
    <row r="321" customFormat="false" ht="64.15" hidden="false" customHeight="false" outlineLevel="0" collapsed="false">
      <c r="A321" s="8" t="n">
        <v>15</v>
      </c>
      <c r="B321" s="8" t="s">
        <v>533</v>
      </c>
      <c r="C321" s="8" t="s">
        <v>917</v>
      </c>
      <c r="D321" s="8" t="s">
        <v>1047</v>
      </c>
      <c r="E321" s="8" t="s">
        <v>1756</v>
      </c>
      <c r="F321" s="8" t="s">
        <v>1008</v>
      </c>
      <c r="G321" s="67" t="n">
        <v>18.144</v>
      </c>
      <c r="H321" s="58" t="n">
        <v>933.4</v>
      </c>
      <c r="I321" s="43" t="n">
        <f aca="false">IF(G321="","",H321/G321)</f>
        <v>51.4440035273369</v>
      </c>
      <c r="J321" s="42" t="n">
        <v>51.44</v>
      </c>
      <c r="K321" s="8" t="s">
        <v>1008</v>
      </c>
      <c r="L321" s="42"/>
      <c r="M321" s="34"/>
      <c r="N321" s="8"/>
      <c r="O321" s="8"/>
      <c r="P321" s="34" t="s">
        <v>1757</v>
      </c>
      <c r="Q321" s="60" t="s">
        <v>285</v>
      </c>
    </row>
    <row r="322" customFormat="false" ht="74.6" hidden="false" customHeight="false" outlineLevel="0" collapsed="false">
      <c r="A322" s="8" t="n">
        <v>16</v>
      </c>
      <c r="B322" s="8" t="s">
        <v>533</v>
      </c>
      <c r="C322" s="8" t="s">
        <v>917</v>
      </c>
      <c r="D322" s="8" t="s">
        <v>1047</v>
      </c>
      <c r="E322" s="8" t="s">
        <v>1758</v>
      </c>
      <c r="F322" s="8" t="s">
        <v>1008</v>
      </c>
      <c r="G322" s="67" t="n">
        <v>18.144</v>
      </c>
      <c r="H322" s="58" t="n">
        <v>949.25</v>
      </c>
      <c r="I322" s="43" t="n">
        <f aca="false">IF(G322="","",H322/G322)</f>
        <v>52.3175705467372</v>
      </c>
      <c r="J322" s="42" t="n">
        <v>52.32</v>
      </c>
      <c r="K322" s="8" t="s">
        <v>1008</v>
      </c>
      <c r="L322" s="42"/>
      <c r="M322" s="34"/>
      <c r="N322" s="8"/>
      <c r="O322" s="8"/>
      <c r="P322" s="34" t="s">
        <v>1759</v>
      </c>
      <c r="Q322" s="60" t="s">
        <v>285</v>
      </c>
    </row>
    <row r="323" customFormat="false" ht="74.6" hidden="false" customHeight="false" outlineLevel="0" collapsed="false">
      <c r="A323" s="8" t="n">
        <v>17</v>
      </c>
      <c r="B323" s="8" t="s">
        <v>533</v>
      </c>
      <c r="C323" s="8" t="s">
        <v>917</v>
      </c>
      <c r="D323" s="8" t="s">
        <v>1047</v>
      </c>
      <c r="E323" s="8" t="s">
        <v>1760</v>
      </c>
      <c r="F323" s="8" t="s">
        <v>1008</v>
      </c>
      <c r="G323" s="67" t="n">
        <v>18.144</v>
      </c>
      <c r="H323" s="58" t="n">
        <v>957.27</v>
      </c>
      <c r="I323" s="43" t="n">
        <f aca="false">IF(G323="","",H323/G323)</f>
        <v>52.75958994709</v>
      </c>
      <c r="J323" s="42" t="n">
        <v>52.76</v>
      </c>
      <c r="K323" s="8" t="s">
        <v>1008</v>
      </c>
      <c r="L323" s="42"/>
      <c r="M323" s="34"/>
      <c r="N323" s="8"/>
      <c r="O323" s="8"/>
      <c r="P323" s="34" t="s">
        <v>1761</v>
      </c>
      <c r="Q323" s="60" t="s">
        <v>285</v>
      </c>
    </row>
    <row r="324" customFormat="false" ht="23.85" hidden="false" customHeight="false" outlineLevel="0" collapsed="false">
      <c r="A324" s="8" t="n">
        <v>18</v>
      </c>
      <c r="B324" s="8" t="s">
        <v>533</v>
      </c>
      <c r="C324" s="8" t="s">
        <v>917</v>
      </c>
      <c r="D324" s="8" t="s">
        <v>1143</v>
      </c>
      <c r="E324" s="8" t="s">
        <v>1762</v>
      </c>
      <c r="F324" s="8" t="s">
        <v>1162</v>
      </c>
      <c r="G324" s="67" t="n">
        <v>16.33</v>
      </c>
      <c r="H324" s="58" t="n">
        <v>937.79</v>
      </c>
      <c r="I324" s="43" t="n">
        <f aca="false">IF(G324="","",H324/G324)</f>
        <v>57.4274341702388</v>
      </c>
      <c r="J324" s="42" t="n">
        <v>57.43</v>
      </c>
      <c r="K324" s="8" t="s">
        <v>1162</v>
      </c>
      <c r="L324" s="42"/>
      <c r="M324" s="34"/>
      <c r="N324" s="8"/>
      <c r="O324" s="8"/>
      <c r="P324" s="34" t="s">
        <v>1763</v>
      </c>
      <c r="Q324" s="60" t="s">
        <v>285</v>
      </c>
    </row>
    <row r="325" customFormat="false" ht="43.25" hidden="false" customHeight="false" outlineLevel="0" collapsed="false">
      <c r="A325" s="8" t="n">
        <v>19</v>
      </c>
      <c r="B325" s="8" t="s">
        <v>533</v>
      </c>
      <c r="C325" s="8" t="s">
        <v>917</v>
      </c>
      <c r="D325" s="8" t="s">
        <v>1047</v>
      </c>
      <c r="E325" s="8" t="s">
        <v>1764</v>
      </c>
      <c r="F325" s="8" t="s">
        <v>1008</v>
      </c>
      <c r="G325" s="67" t="n">
        <v>18.144</v>
      </c>
      <c r="H325" s="58" t="n">
        <v>1168.89</v>
      </c>
      <c r="I325" s="43" t="n">
        <f aca="false">IF(G325="","",H325/G325)</f>
        <v>64.4229497354498</v>
      </c>
      <c r="J325" s="42" t="n">
        <v>64.42</v>
      </c>
      <c r="K325" s="8" t="s">
        <v>1008</v>
      </c>
      <c r="L325" s="42"/>
      <c r="M325" s="34"/>
      <c r="N325" s="8"/>
      <c r="O325" s="8"/>
      <c r="P325" s="34" t="s">
        <v>1765</v>
      </c>
      <c r="Q325" s="60" t="s">
        <v>285</v>
      </c>
    </row>
    <row r="326" customFormat="false" ht="74.6" hidden="false" customHeight="false" outlineLevel="0" collapsed="false">
      <c r="A326" s="8" t="n">
        <v>20</v>
      </c>
      <c r="B326" s="8" t="s">
        <v>533</v>
      </c>
      <c r="C326" s="8" t="s">
        <v>917</v>
      </c>
      <c r="D326" s="8" t="s">
        <v>1047</v>
      </c>
      <c r="E326" s="8" t="s">
        <v>1766</v>
      </c>
      <c r="F326" s="8" t="s">
        <v>1008</v>
      </c>
      <c r="G326" s="67" t="n">
        <v>18.144</v>
      </c>
      <c r="H326" s="58" t="n">
        <v>1210.06</v>
      </c>
      <c r="I326" s="43" t="n">
        <f aca="false">IF(G326="","",H326/G326)</f>
        <v>66.6920194003527</v>
      </c>
      <c r="J326" s="42" t="n">
        <v>66.69</v>
      </c>
      <c r="K326" s="8" t="s">
        <v>1008</v>
      </c>
      <c r="L326" s="42"/>
      <c r="M326" s="34"/>
      <c r="N326" s="8"/>
      <c r="O326" s="8"/>
      <c r="P326" s="34" t="s">
        <v>1767</v>
      </c>
      <c r="Q326" s="60" t="s">
        <v>285</v>
      </c>
    </row>
    <row r="327" customFormat="false" ht="43.25" hidden="false" customHeight="false" outlineLevel="0" collapsed="false">
      <c r="A327" s="8" t="n">
        <v>21</v>
      </c>
      <c r="B327" s="8" t="s">
        <v>533</v>
      </c>
      <c r="C327" s="8" t="s">
        <v>917</v>
      </c>
      <c r="D327" s="8" t="s">
        <v>1047</v>
      </c>
      <c r="E327" s="8" t="s">
        <v>1768</v>
      </c>
      <c r="F327" s="8" t="s">
        <v>1008</v>
      </c>
      <c r="G327" s="67" t="n">
        <v>18.144</v>
      </c>
      <c r="H327" s="58" t="n">
        <v>1259.6</v>
      </c>
      <c r="I327" s="43" t="n">
        <f aca="false">IF(G327="","",H327/G327)</f>
        <v>69.4223985890653</v>
      </c>
      <c r="J327" s="42" t="n">
        <v>69.42</v>
      </c>
      <c r="K327" s="8" t="s">
        <v>1008</v>
      </c>
      <c r="L327" s="42"/>
      <c r="M327" s="34"/>
      <c r="N327" s="8"/>
      <c r="O327" s="8"/>
      <c r="P327" s="34" t="s">
        <v>1769</v>
      </c>
      <c r="Q327" s="60" t="s">
        <v>285</v>
      </c>
    </row>
    <row r="328" customFormat="false" ht="53.7" hidden="false" customHeight="false" outlineLevel="0" collapsed="false">
      <c r="A328" s="8" t="n">
        <v>22</v>
      </c>
      <c r="B328" s="8" t="s">
        <v>533</v>
      </c>
      <c r="C328" s="8" t="s">
        <v>917</v>
      </c>
      <c r="D328" s="8" t="s">
        <v>1047</v>
      </c>
      <c r="E328" s="8" t="s">
        <v>1770</v>
      </c>
      <c r="F328" s="8" t="s">
        <v>1008</v>
      </c>
      <c r="G328" s="67" t="n">
        <v>18.144</v>
      </c>
      <c r="H328" s="58" t="n">
        <v>1415.27</v>
      </c>
      <c r="I328" s="43" t="n">
        <f aca="false">IF(G328="","",H328/G328)</f>
        <v>78.002094356261</v>
      </c>
      <c r="J328" s="42" t="n">
        <v>78</v>
      </c>
      <c r="K328" s="8" t="s">
        <v>1008</v>
      </c>
      <c r="L328" s="42"/>
      <c r="M328" s="34" t="s">
        <v>1771</v>
      </c>
      <c r="N328" s="8"/>
      <c r="O328" s="8"/>
      <c r="P328" s="34" t="s">
        <v>1772</v>
      </c>
      <c r="Q328" s="60" t="s">
        <v>285</v>
      </c>
    </row>
    <row r="329" customFormat="false" ht="74.6" hidden="false" customHeight="false" outlineLevel="0" collapsed="false">
      <c r="A329" s="8" t="n">
        <v>23</v>
      </c>
      <c r="B329" s="8" t="s">
        <v>533</v>
      </c>
      <c r="C329" s="8" t="s">
        <v>917</v>
      </c>
      <c r="D329" s="8" t="s">
        <v>1047</v>
      </c>
      <c r="E329" s="8" t="s">
        <v>1773</v>
      </c>
      <c r="F329" s="8" t="s">
        <v>1008</v>
      </c>
      <c r="G329" s="67" t="n">
        <v>18.144</v>
      </c>
      <c r="H329" s="58" t="n">
        <v>1497.62</v>
      </c>
      <c r="I329" s="43" t="n">
        <f aca="false">IF(G329="","",H329/G329)</f>
        <v>82.5407848324515</v>
      </c>
      <c r="J329" s="42" t="n">
        <v>82.54</v>
      </c>
      <c r="K329" s="8" t="s">
        <v>1008</v>
      </c>
      <c r="L329" s="42"/>
      <c r="M329" s="34"/>
      <c r="N329" s="8"/>
      <c r="O329" s="8"/>
      <c r="P329" s="34" t="s">
        <v>1774</v>
      </c>
      <c r="Q329" s="60" t="s">
        <v>285</v>
      </c>
    </row>
    <row r="330" customFormat="false" ht="22.35" hidden="false" customHeight="false" outlineLevel="0" collapsed="false">
      <c r="A330" s="8" t="n">
        <v>24</v>
      </c>
      <c r="B330" s="8" t="s">
        <v>533</v>
      </c>
      <c r="C330" s="8" t="s">
        <v>917</v>
      </c>
      <c r="D330" s="8" t="s">
        <v>1047</v>
      </c>
      <c r="E330" s="8" t="s">
        <v>1775</v>
      </c>
      <c r="F330" s="8" t="s">
        <v>1008</v>
      </c>
      <c r="G330" s="67" t="n">
        <v>18.144</v>
      </c>
      <c r="H330" s="58" t="n">
        <v>1754.65</v>
      </c>
      <c r="I330" s="43" t="n">
        <f aca="false">IF(G330="","",H330/G330)</f>
        <v>96.7069003527337</v>
      </c>
      <c r="J330" s="42" t="n">
        <v>93.21</v>
      </c>
      <c r="K330" s="8" t="s">
        <v>1606</v>
      </c>
      <c r="L330" s="42"/>
      <c r="M330" s="34"/>
      <c r="N330" s="8"/>
      <c r="O330" s="8"/>
      <c r="P330" s="34" t="s">
        <v>1776</v>
      </c>
      <c r="Q330" s="60" t="s">
        <v>285</v>
      </c>
    </row>
    <row r="331" customFormat="false" ht="15" hidden="false" customHeight="false" outlineLevel="0" collapsed="false">
      <c r="A331" s="8" t="n">
        <v>25</v>
      </c>
      <c r="B331" s="8" t="s">
        <v>533</v>
      </c>
      <c r="C331" s="8" t="s">
        <v>917</v>
      </c>
      <c r="D331" s="8" t="s">
        <v>1143</v>
      </c>
      <c r="E331" s="8" t="s">
        <v>1777</v>
      </c>
      <c r="F331" s="8" t="s">
        <v>1778</v>
      </c>
      <c r="G331" s="67" t="n">
        <v>3.629</v>
      </c>
      <c r="H331" s="58" t="n">
        <v>417.15</v>
      </c>
      <c r="I331" s="43" t="n">
        <f aca="false">IF(G331="","",H331/G331)</f>
        <v>114.949021769082</v>
      </c>
      <c r="J331" s="42" t="n">
        <v>114.96</v>
      </c>
      <c r="K331" s="8" t="s">
        <v>1778</v>
      </c>
      <c r="L331" s="42"/>
      <c r="M331" s="34"/>
      <c r="N331" s="8"/>
      <c r="O331" s="8"/>
      <c r="P331" s="34" t="s">
        <v>1779</v>
      </c>
      <c r="Q331" s="60" t="s">
        <v>285</v>
      </c>
    </row>
    <row r="332" customFormat="false" ht="64.15" hidden="false" customHeight="false" outlineLevel="0" collapsed="false">
      <c r="A332" s="8" t="n">
        <v>26</v>
      </c>
      <c r="B332" s="8" t="s">
        <v>533</v>
      </c>
      <c r="C332" s="8" t="s">
        <v>917</v>
      </c>
      <c r="D332" s="8" t="s">
        <v>119</v>
      </c>
      <c r="E332" s="8" t="s">
        <v>1780</v>
      </c>
      <c r="F332" s="8" t="s">
        <v>1218</v>
      </c>
      <c r="G332" s="67"/>
      <c r="H332" s="58"/>
      <c r="I332" s="43" t="str">
        <f aca="false">IF(G332="","",H332/G332)</f>
        <v/>
      </c>
      <c r="J332" s="42" t="n">
        <v>39.09</v>
      </c>
      <c r="K332" s="8" t="s">
        <v>1781</v>
      </c>
      <c r="L332" s="42"/>
      <c r="M332" s="34" t="s">
        <v>1039</v>
      </c>
      <c r="N332" s="8"/>
      <c r="O332" s="8" t="s">
        <v>917</v>
      </c>
      <c r="P332" s="34" t="s">
        <v>1782</v>
      </c>
      <c r="Q332" s="60" t="s">
        <v>285</v>
      </c>
    </row>
    <row r="333" customFormat="false" ht="64.15" hidden="false" customHeight="false" outlineLevel="0" collapsed="false">
      <c r="A333" s="8" t="n">
        <v>27</v>
      </c>
      <c r="B333" s="8" t="s">
        <v>533</v>
      </c>
      <c r="C333" s="8" t="s">
        <v>917</v>
      </c>
      <c r="D333" s="8" t="s">
        <v>1047</v>
      </c>
      <c r="E333" s="8" t="s">
        <v>1783</v>
      </c>
      <c r="F333" s="8" t="s">
        <v>1218</v>
      </c>
      <c r="G333" s="67"/>
      <c r="H333" s="58"/>
      <c r="I333" s="43" t="str">
        <f aca="false">IF(G333="","",H333/G333)</f>
        <v/>
      </c>
      <c r="J333" s="42" t="n">
        <v>129.14</v>
      </c>
      <c r="K333" s="8" t="s">
        <v>1784</v>
      </c>
      <c r="L333" s="42"/>
      <c r="M333" s="34"/>
      <c r="N333" s="8"/>
      <c r="O333" s="8"/>
      <c r="P333" s="34" t="s">
        <v>1785</v>
      </c>
      <c r="Q333" s="60" t="s">
        <v>285</v>
      </c>
    </row>
    <row r="334" customFormat="false" ht="32.8" hidden="false" customHeight="false" outlineLevel="0" collapsed="false">
      <c r="A334" s="8" t="n">
        <v>28</v>
      </c>
      <c r="B334" s="8" t="s">
        <v>533</v>
      </c>
      <c r="C334" s="8" t="s">
        <v>917</v>
      </c>
      <c r="D334" s="8" t="s">
        <v>1143</v>
      </c>
      <c r="E334" s="8" t="s">
        <v>1786</v>
      </c>
      <c r="F334" s="8" t="s">
        <v>1218</v>
      </c>
      <c r="G334" s="67"/>
      <c r="H334" s="58"/>
      <c r="I334" s="43" t="str">
        <f aca="false">IF(G334="","",H334/G334)</f>
        <v/>
      </c>
      <c r="J334" s="42" t="n">
        <v>117.35</v>
      </c>
      <c r="K334" s="8" t="s">
        <v>1787</v>
      </c>
      <c r="L334" s="42"/>
      <c r="M334" s="34" t="s">
        <v>1788</v>
      </c>
      <c r="N334" s="8"/>
      <c r="O334" s="8"/>
      <c r="P334" s="34" t="s">
        <v>1789</v>
      </c>
      <c r="Q334" s="60" t="s">
        <v>285</v>
      </c>
    </row>
  </sheetData>
  <autoFilter ref="A4:Q334"/>
  <mergeCells count="1">
    <mergeCell ref="A2:Q2"/>
  </mergeCells>
  <hyperlinks>
    <hyperlink ref="Q5" r:id="rId1" display="open"/>
    <hyperlink ref="Q6" r:id="rId2" display="open"/>
    <hyperlink ref="Q7" r:id="rId3" display="open"/>
    <hyperlink ref="Q8" r:id="rId4" display="open"/>
    <hyperlink ref="Q9" r:id="rId5" display="open"/>
    <hyperlink ref="Q10" r:id="rId6" display="open"/>
    <hyperlink ref="Q11" r:id="rId7" display="open"/>
    <hyperlink ref="Q12" r:id="rId8" display="open"/>
    <hyperlink ref="Q13" r:id="rId9" display="open"/>
    <hyperlink ref="Q14" r:id="rId10" display="open"/>
    <hyperlink ref="Q15" r:id="rId11" display="open"/>
    <hyperlink ref="Q16" r:id="rId12" display="open"/>
    <hyperlink ref="Q17" r:id="rId13" display="open"/>
    <hyperlink ref="Q18" r:id="rId14" display="open"/>
    <hyperlink ref="Q19" r:id="rId15" display="open"/>
    <hyperlink ref="Q20" r:id="rId16" display="open"/>
    <hyperlink ref="Q21" r:id="rId17" display="open"/>
    <hyperlink ref="Q22" r:id="rId18" display="open"/>
    <hyperlink ref="Q23" r:id="rId19" display="open"/>
    <hyperlink ref="Q24" r:id="rId20" display="open"/>
    <hyperlink ref="Q25" r:id="rId21" display="open"/>
    <hyperlink ref="Q26" r:id="rId22" display="open"/>
    <hyperlink ref="Q27" r:id="rId23" display="open"/>
    <hyperlink ref="Q28" r:id="rId24" display="open"/>
    <hyperlink ref="Q29" r:id="rId25" display="open"/>
    <hyperlink ref="Q30" r:id="rId26" display="open"/>
    <hyperlink ref="Q31" r:id="rId27" display="open"/>
    <hyperlink ref="Q32" r:id="rId28" display="open"/>
    <hyperlink ref="Q33" r:id="rId29" display="open"/>
    <hyperlink ref="Q34" r:id="rId30" display="open"/>
    <hyperlink ref="Q35" r:id="rId31" display="open"/>
    <hyperlink ref="Q36" r:id="rId32" display="open"/>
    <hyperlink ref="Q37" r:id="rId33" display="open"/>
    <hyperlink ref="Q38" r:id="rId34" display="open"/>
    <hyperlink ref="Q39" r:id="rId35" display="open"/>
    <hyperlink ref="Q40" r:id="rId36" display="open"/>
    <hyperlink ref="Q41" r:id="rId37" display="open"/>
    <hyperlink ref="Q42" r:id="rId38" display="open"/>
    <hyperlink ref="Q43" r:id="rId39" display="open"/>
    <hyperlink ref="Q44" r:id="rId40" display="open"/>
    <hyperlink ref="Q45" r:id="rId41" display="open"/>
    <hyperlink ref="Q46" r:id="rId42" display="open"/>
    <hyperlink ref="Q47" r:id="rId43" display="open"/>
    <hyperlink ref="Q48" r:id="rId44" display="open"/>
    <hyperlink ref="Q49" r:id="rId45" display="open"/>
    <hyperlink ref="Q50" r:id="rId46" display="open"/>
    <hyperlink ref="Q51" r:id="rId47" display="open"/>
    <hyperlink ref="Q52" r:id="rId48" display="open"/>
    <hyperlink ref="Q53" r:id="rId49" display="open"/>
    <hyperlink ref="Q54" r:id="rId50" display="open"/>
    <hyperlink ref="Q55" r:id="rId51" display="open"/>
    <hyperlink ref="Q56" r:id="rId52" display="open"/>
    <hyperlink ref="Q57" r:id="rId53" display="open"/>
    <hyperlink ref="Q58" r:id="rId54" display="open"/>
    <hyperlink ref="Q59" r:id="rId55" display="open"/>
    <hyperlink ref="Q60" r:id="rId56" display="open"/>
    <hyperlink ref="Q61" r:id="rId57" display="open"/>
    <hyperlink ref="Q62" r:id="rId58" display="open"/>
    <hyperlink ref="Q63" r:id="rId59" display="open"/>
    <hyperlink ref="Q64" r:id="rId60" display="open"/>
    <hyperlink ref="Q65" r:id="rId61" display="open"/>
    <hyperlink ref="Q66" r:id="rId62" display="open"/>
    <hyperlink ref="Q67" r:id="rId63" display="open"/>
    <hyperlink ref="Q68" r:id="rId64" display="open"/>
    <hyperlink ref="Q69" r:id="rId65" display="open"/>
    <hyperlink ref="Q70" r:id="rId66" display="open"/>
    <hyperlink ref="Q71" r:id="rId67" display="open"/>
    <hyperlink ref="Q72" r:id="rId68" display="open"/>
    <hyperlink ref="Q73" r:id="rId69" display="open"/>
    <hyperlink ref="Q74" r:id="rId70" display="open"/>
    <hyperlink ref="Q75" r:id="rId71" display="open"/>
    <hyperlink ref="Q76" r:id="rId72" display="open"/>
    <hyperlink ref="Q77" r:id="rId73" display="open"/>
    <hyperlink ref="Q78" r:id="rId74" display="open"/>
    <hyperlink ref="Q79" r:id="rId75" display="open"/>
    <hyperlink ref="Q80" r:id="rId76" display="open"/>
    <hyperlink ref="Q81" r:id="rId77" display="open"/>
    <hyperlink ref="Q82" r:id="rId78" display="open"/>
    <hyperlink ref="Q83" r:id="rId79" display="open"/>
    <hyperlink ref="Q84" r:id="rId80" display="open"/>
    <hyperlink ref="Q85" r:id="rId81" display="open"/>
    <hyperlink ref="Q86" r:id="rId82" display="open"/>
    <hyperlink ref="Q87" r:id="rId83" display="open"/>
    <hyperlink ref="Q88" r:id="rId84" display="open"/>
    <hyperlink ref="Q89" r:id="rId85" display="open"/>
    <hyperlink ref="Q90" r:id="rId86" display="open"/>
    <hyperlink ref="Q91" r:id="rId87" display="open"/>
    <hyperlink ref="Q92" r:id="rId88" display="open"/>
    <hyperlink ref="Q93" r:id="rId89" display="open"/>
    <hyperlink ref="Q94" r:id="rId90" display="open"/>
    <hyperlink ref="Q95" r:id="rId91" display="open"/>
    <hyperlink ref="Q96" r:id="rId92" display="open"/>
    <hyperlink ref="Q97" r:id="rId93" display="open"/>
    <hyperlink ref="Q98" r:id="rId94" display="open"/>
    <hyperlink ref="Q99" r:id="rId95" display="open"/>
    <hyperlink ref="Q100" r:id="rId96" display="open"/>
    <hyperlink ref="Q101" r:id="rId97" display="open"/>
    <hyperlink ref="Q102" r:id="rId98" display="open"/>
    <hyperlink ref="Q103" r:id="rId99" display="open"/>
    <hyperlink ref="Q104" r:id="rId100" display="open"/>
    <hyperlink ref="Q105" r:id="rId101" display="open"/>
    <hyperlink ref="Q106" r:id="rId102" display="open"/>
    <hyperlink ref="Q107" r:id="rId103" display="open"/>
    <hyperlink ref="Q108" r:id="rId104" display="open"/>
    <hyperlink ref="Q109" r:id="rId105" display="open"/>
    <hyperlink ref="Q110" r:id="rId106" display="open"/>
    <hyperlink ref="Q111" r:id="rId107" display="open"/>
    <hyperlink ref="Q112" r:id="rId108" display="open"/>
    <hyperlink ref="Q113" r:id="rId109" display="open"/>
    <hyperlink ref="Q114" r:id="rId110" display="open"/>
    <hyperlink ref="Q115" r:id="rId111" display="open"/>
    <hyperlink ref="Q116" r:id="rId112" display="open"/>
    <hyperlink ref="Q117" r:id="rId113" display="open"/>
    <hyperlink ref="Q118" r:id="rId114" display="open"/>
    <hyperlink ref="Q119" r:id="rId115" display="open"/>
    <hyperlink ref="Q120" r:id="rId116" display="open"/>
    <hyperlink ref="Q121" r:id="rId117" display="open"/>
    <hyperlink ref="Q122" r:id="rId118" display="open"/>
    <hyperlink ref="Q123" r:id="rId119" display="open"/>
    <hyperlink ref="Q124" r:id="rId120" display="open"/>
    <hyperlink ref="Q125" r:id="rId121" display="open"/>
    <hyperlink ref="Q126" r:id="rId122" display="open"/>
    <hyperlink ref="Q127" r:id="rId123" display="open"/>
    <hyperlink ref="Q128" r:id="rId124" display="open"/>
    <hyperlink ref="Q129" r:id="rId125" display="open"/>
    <hyperlink ref="Q130" r:id="rId126" display="open"/>
    <hyperlink ref="Q131" r:id="rId127" display="open"/>
    <hyperlink ref="Q132" r:id="rId128" display="open"/>
    <hyperlink ref="Q133" r:id="rId129" display="open"/>
    <hyperlink ref="Q134" r:id="rId130" display="open"/>
    <hyperlink ref="Q135" r:id="rId131" display="open"/>
    <hyperlink ref="Q136" r:id="rId132" display="open"/>
    <hyperlink ref="Q137" r:id="rId133" display="open"/>
    <hyperlink ref="Q138" r:id="rId134" display="open"/>
    <hyperlink ref="Q139" r:id="rId135" display="open"/>
    <hyperlink ref="Q140" r:id="rId136" display="open"/>
    <hyperlink ref="Q141" r:id="rId137" display="open"/>
    <hyperlink ref="Q142" r:id="rId138" display="open"/>
    <hyperlink ref="Q143" r:id="rId139" display="open"/>
    <hyperlink ref="Q144" r:id="rId140" display="open"/>
    <hyperlink ref="Q145" r:id="rId141" display="open"/>
    <hyperlink ref="Q146" r:id="rId142" display="open"/>
    <hyperlink ref="Q147" r:id="rId143" display="open"/>
    <hyperlink ref="Q148" r:id="rId144" display="open"/>
    <hyperlink ref="Q149" r:id="rId145" display="open"/>
    <hyperlink ref="Q150" r:id="rId146" display="open"/>
    <hyperlink ref="Q151" r:id="rId147" display="open"/>
    <hyperlink ref="Q152" r:id="rId148" display="open"/>
    <hyperlink ref="Q153" r:id="rId149" display="open"/>
    <hyperlink ref="Q154" r:id="rId150" display="open"/>
    <hyperlink ref="Q155" r:id="rId151" display="open"/>
    <hyperlink ref="Q156" r:id="rId152" display="open"/>
    <hyperlink ref="Q157" r:id="rId153" display="open"/>
    <hyperlink ref="Q158" r:id="rId154" display="open"/>
    <hyperlink ref="Q159" r:id="rId155" display="open"/>
    <hyperlink ref="Q160" r:id="rId156" display="open"/>
    <hyperlink ref="Q161" r:id="rId157" display="open"/>
    <hyperlink ref="Q162" r:id="rId158" display="open"/>
    <hyperlink ref="Q163" r:id="rId159" display="open"/>
    <hyperlink ref="Q164" r:id="rId160" display="open"/>
    <hyperlink ref="Q165" r:id="rId161" display="open"/>
    <hyperlink ref="Q166" r:id="rId162" display="open"/>
    <hyperlink ref="Q167" r:id="rId163" display="open"/>
    <hyperlink ref="Q168" r:id="rId164" display="open"/>
    <hyperlink ref="Q169" r:id="rId165" display="open"/>
    <hyperlink ref="Q170" r:id="rId166" display="open"/>
    <hyperlink ref="Q171" r:id="rId167" display="open"/>
    <hyperlink ref="Q172" r:id="rId168" display="open"/>
    <hyperlink ref="Q173" r:id="rId169" display="open"/>
    <hyperlink ref="Q174" r:id="rId170" display="open"/>
    <hyperlink ref="Q175" r:id="rId171" display="open"/>
    <hyperlink ref="Q176" r:id="rId172" display="open"/>
    <hyperlink ref="Q177" r:id="rId173" display="open"/>
    <hyperlink ref="Q178" r:id="rId174" display="open"/>
    <hyperlink ref="Q179" r:id="rId175" display="open"/>
    <hyperlink ref="Q180" r:id="rId176" display="open"/>
    <hyperlink ref="Q181" r:id="rId177" display="open"/>
    <hyperlink ref="Q182" r:id="rId178" display="open"/>
    <hyperlink ref="Q183" r:id="rId179" display="open"/>
    <hyperlink ref="Q184" r:id="rId180" display="open"/>
    <hyperlink ref="Q185" r:id="rId181" display="open"/>
    <hyperlink ref="Q186" r:id="rId182" display="open"/>
    <hyperlink ref="Q187" r:id="rId183" display="open"/>
    <hyperlink ref="Q188" r:id="rId184" display="open"/>
    <hyperlink ref="Q189" r:id="rId185" display="open"/>
    <hyperlink ref="Q190" r:id="rId186" display="open"/>
    <hyperlink ref="Q191" r:id="rId187" display="open"/>
    <hyperlink ref="Q192" r:id="rId188" display="open"/>
    <hyperlink ref="Q193" r:id="rId189" display="open"/>
    <hyperlink ref="Q194" r:id="rId190" display="open"/>
    <hyperlink ref="Q195" r:id="rId191" display="open"/>
    <hyperlink ref="Q196" r:id="rId192" display="open"/>
    <hyperlink ref="Q197" r:id="rId193" display="open"/>
    <hyperlink ref="Q198" r:id="rId194" display="open"/>
    <hyperlink ref="Q199" r:id="rId195" display="open"/>
    <hyperlink ref="Q200" r:id="rId196" display="open"/>
    <hyperlink ref="Q201" r:id="rId197" display="open"/>
    <hyperlink ref="Q202" r:id="rId198" display="open"/>
    <hyperlink ref="Q203" r:id="rId199" display="open"/>
    <hyperlink ref="Q204" r:id="rId200" display="open"/>
    <hyperlink ref="Q205" r:id="rId201" display="open"/>
    <hyperlink ref="Q206" r:id="rId202" display="open"/>
    <hyperlink ref="Q207" r:id="rId203" display="open"/>
    <hyperlink ref="Q208" r:id="rId204" display="open"/>
    <hyperlink ref="Q209" r:id="rId205" display="open"/>
    <hyperlink ref="Q210" r:id="rId206" display="open"/>
    <hyperlink ref="Q211" r:id="rId207" display="open"/>
    <hyperlink ref="Q212" r:id="rId208" display="open"/>
    <hyperlink ref="Q213" r:id="rId209" display="open"/>
    <hyperlink ref="Q214" r:id="rId210" display="open"/>
    <hyperlink ref="Q215" r:id="rId211" display="open"/>
    <hyperlink ref="Q216" r:id="rId212" display="open"/>
    <hyperlink ref="Q217" r:id="rId213" display="open"/>
    <hyperlink ref="Q218" r:id="rId214" display="open"/>
    <hyperlink ref="Q219" r:id="rId215" display="open"/>
    <hyperlink ref="Q220" r:id="rId216" display="open"/>
    <hyperlink ref="Q221" r:id="rId217" display="open"/>
    <hyperlink ref="Q222" r:id="rId218" display="open"/>
    <hyperlink ref="Q223" r:id="rId219" display="open"/>
    <hyperlink ref="Q224" r:id="rId220" display="open"/>
    <hyperlink ref="Q225" r:id="rId221" display="open"/>
    <hyperlink ref="Q226" r:id="rId222" display="open"/>
    <hyperlink ref="Q227" r:id="rId223" display="open"/>
    <hyperlink ref="Q228" r:id="rId224" display="open"/>
    <hyperlink ref="Q229" r:id="rId225" display="open"/>
    <hyperlink ref="Q230" r:id="rId226" display="open"/>
    <hyperlink ref="Q231" r:id="rId227" display="open"/>
    <hyperlink ref="Q232" r:id="rId228" display="open"/>
    <hyperlink ref="Q233" r:id="rId229" display="open"/>
    <hyperlink ref="Q234" r:id="rId230" display="open"/>
    <hyperlink ref="Q235" r:id="rId231" display="open"/>
    <hyperlink ref="Q236" r:id="rId232" display="open"/>
    <hyperlink ref="Q237" r:id="rId233" display="open"/>
    <hyperlink ref="Q238" r:id="rId234" display="open"/>
    <hyperlink ref="Q239" r:id="rId235" display="open"/>
    <hyperlink ref="Q240" r:id="rId236" display="open"/>
    <hyperlink ref="Q241" r:id="rId237" display="open"/>
    <hyperlink ref="Q242" r:id="rId238" display="open"/>
    <hyperlink ref="Q243" r:id="rId239" display="open"/>
    <hyperlink ref="Q244" r:id="rId240" display="open"/>
    <hyperlink ref="Q245" r:id="rId241" display="open"/>
    <hyperlink ref="Q246" r:id="rId242" display="open"/>
    <hyperlink ref="Q247" r:id="rId243" display="open"/>
    <hyperlink ref="Q248" r:id="rId244" display="open"/>
    <hyperlink ref="Q249" r:id="rId245" display="open"/>
    <hyperlink ref="Q250" r:id="rId246" display="open"/>
    <hyperlink ref="Q251" r:id="rId247" display="open"/>
    <hyperlink ref="Q252" r:id="rId248" display="open"/>
    <hyperlink ref="Q253" r:id="rId249" display="open"/>
    <hyperlink ref="Q254" r:id="rId250" display="open"/>
    <hyperlink ref="Q255" r:id="rId251" display="open"/>
    <hyperlink ref="Q256" r:id="rId252" display="open"/>
    <hyperlink ref="Q257" r:id="rId253" display="open"/>
    <hyperlink ref="Q258" r:id="rId254" display="open"/>
    <hyperlink ref="Q259" r:id="rId255" display="open"/>
    <hyperlink ref="Q260" r:id="rId256" display="open"/>
    <hyperlink ref="Q261" r:id="rId257" display="open"/>
    <hyperlink ref="Q262" r:id="rId258" display="open"/>
    <hyperlink ref="Q263" r:id="rId259" display="open"/>
    <hyperlink ref="Q264" r:id="rId260" display="open"/>
    <hyperlink ref="Q265" r:id="rId261" display="open"/>
    <hyperlink ref="Q266" r:id="rId262" display="open"/>
    <hyperlink ref="Q267" r:id="rId263" display="open"/>
    <hyperlink ref="Q268" r:id="rId264" display="open"/>
    <hyperlink ref="Q269" r:id="rId265" display="open"/>
    <hyperlink ref="Q270" r:id="rId266" display="open"/>
    <hyperlink ref="Q271" r:id="rId267" display="open"/>
    <hyperlink ref="Q272" r:id="rId268" display="open"/>
    <hyperlink ref="Q273" r:id="rId269" display="open"/>
    <hyperlink ref="Q274" r:id="rId270" display="open"/>
    <hyperlink ref="Q275" r:id="rId271" display="open"/>
    <hyperlink ref="Q276" r:id="rId272" display="open"/>
    <hyperlink ref="Q277" r:id="rId273" display="open"/>
    <hyperlink ref="Q278" r:id="rId274" display="open"/>
    <hyperlink ref="Q279" r:id="rId275" display="open"/>
    <hyperlink ref="Q280" r:id="rId276" display="open"/>
    <hyperlink ref="Q281" r:id="rId277" display="open"/>
    <hyperlink ref="Q282" r:id="rId278" display="open"/>
    <hyperlink ref="Q283" r:id="rId279" display="open"/>
    <hyperlink ref="Q284" r:id="rId280" display="open"/>
    <hyperlink ref="Q285" r:id="rId281" display="open"/>
    <hyperlink ref="Q286" r:id="rId282" display="open"/>
    <hyperlink ref="Q287" r:id="rId283" display="open"/>
    <hyperlink ref="Q288" r:id="rId284" display="open"/>
    <hyperlink ref="Q289" r:id="rId285" display="open"/>
    <hyperlink ref="Q290" r:id="rId286" display="open"/>
    <hyperlink ref="Q291" r:id="rId287" display="open"/>
    <hyperlink ref="Q292" r:id="rId288" display="open"/>
    <hyperlink ref="Q293" r:id="rId289" display="open"/>
    <hyperlink ref="Q294" r:id="rId290" display="open"/>
    <hyperlink ref="Q295" r:id="rId291" display="open"/>
    <hyperlink ref="Q296" r:id="rId292" display="open"/>
    <hyperlink ref="Q297" r:id="rId293" display="open"/>
    <hyperlink ref="Q298" r:id="rId294" display="open"/>
    <hyperlink ref="Q299" r:id="rId295" display="open"/>
    <hyperlink ref="Q300" r:id="rId296" display="open"/>
    <hyperlink ref="Q301" r:id="rId297" display="open"/>
    <hyperlink ref="Q302" r:id="rId298" display="open"/>
    <hyperlink ref="Q303" r:id="rId299" display="open"/>
    <hyperlink ref="Q304" r:id="rId300" display="open"/>
    <hyperlink ref="Q305" r:id="rId301" display="open"/>
    <hyperlink ref="Q306" r:id="rId302" display="open"/>
    <hyperlink ref="Q307" r:id="rId303" display="open"/>
    <hyperlink ref="Q308" r:id="rId304" display="open"/>
    <hyperlink ref="Q309" r:id="rId305" display="open"/>
    <hyperlink ref="Q310" r:id="rId306" display="open"/>
    <hyperlink ref="Q311" r:id="rId307" display="open"/>
    <hyperlink ref="Q312" r:id="rId308" display="open"/>
    <hyperlink ref="Q313" r:id="rId309" display="open"/>
    <hyperlink ref="Q314" r:id="rId310" display="open"/>
    <hyperlink ref="Q315" r:id="rId311" display="open"/>
    <hyperlink ref="Q316" r:id="rId312" display="open"/>
    <hyperlink ref="Q317" r:id="rId313" display="open"/>
    <hyperlink ref="Q318" r:id="rId314" display="open"/>
    <hyperlink ref="Q319" r:id="rId315" display="open"/>
    <hyperlink ref="Q320" r:id="rId316" display="open"/>
    <hyperlink ref="Q321" r:id="rId317" display="open"/>
    <hyperlink ref="Q322" r:id="rId318" display="open"/>
    <hyperlink ref="Q323" r:id="rId319" display="open"/>
    <hyperlink ref="Q324" r:id="rId320" display="open"/>
    <hyperlink ref="Q325" r:id="rId321" display="open"/>
    <hyperlink ref="Q326" r:id="rId322" display="open"/>
    <hyperlink ref="Q327" r:id="rId323" display="open"/>
    <hyperlink ref="Q328" r:id="rId324" display="open"/>
    <hyperlink ref="Q329" r:id="rId325" display="open"/>
    <hyperlink ref="Q330" r:id="rId326" display="open"/>
    <hyperlink ref="Q331" r:id="rId327" display="open"/>
    <hyperlink ref="Q332" r:id="rId328" display="open"/>
    <hyperlink ref="Q333" r:id="rId329" display="open"/>
    <hyperlink ref="Q334" r:id="rId330" display="open"/>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3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2" min="2" style="0" width="18"/>
    <col collapsed="false" customWidth="true" hidden="false" outlineLevel="0" max="3" min="3" style="0" width="48"/>
    <col collapsed="false" customWidth="true" hidden="false" outlineLevel="0" max="7" min="4" style="0" width="11"/>
    <col collapsed="false" customWidth="true" hidden="false" outlineLevel="0" max="8" min="8" style="0" width="10"/>
    <col collapsed="false" customWidth="true" hidden="false" outlineLevel="0" max="9" min="9" style="0" width="7"/>
  </cols>
  <sheetData>
    <row r="1" customFormat="false" ht="22.05" hidden="false" customHeight="false" outlineLevel="0" collapsed="false">
      <c r="A1" s="1" t="s">
        <v>1790</v>
      </c>
    </row>
    <row r="2" customFormat="false" ht="15" hidden="false" customHeight="false" outlineLevel="0" collapsed="false">
      <c r="A2" s="48" t="s">
        <v>1791</v>
      </c>
    </row>
    <row r="4" customFormat="false" ht="30" hidden="false" customHeight="true" outlineLevel="0" collapsed="false">
      <c r="A4" s="6" t="s">
        <v>8</v>
      </c>
      <c r="B4" s="6" t="s">
        <v>175</v>
      </c>
      <c r="C4" s="6" t="s">
        <v>1792</v>
      </c>
      <c r="D4" s="6" t="s">
        <v>1793</v>
      </c>
      <c r="E4" s="6" t="s">
        <v>1794</v>
      </c>
      <c r="F4" s="6" t="s">
        <v>1795</v>
      </c>
      <c r="G4" s="6" t="s">
        <v>1796</v>
      </c>
      <c r="H4" s="6" t="s">
        <v>1797</v>
      </c>
      <c r="I4" s="6" t="s">
        <v>277</v>
      </c>
    </row>
    <row r="5" customFormat="false" ht="15" hidden="false" customHeight="false" outlineLevel="0" collapsed="false">
      <c r="A5" s="8" t="s">
        <v>1798</v>
      </c>
      <c r="B5" s="8" t="s">
        <v>1799</v>
      </c>
      <c r="C5" s="8"/>
      <c r="D5" s="42" t="n">
        <v>134.46</v>
      </c>
      <c r="E5" s="42" t="n">
        <v>83.77</v>
      </c>
      <c r="F5" s="42" t="n">
        <v>66.67</v>
      </c>
      <c r="G5" s="42" t="n">
        <v>49.65</v>
      </c>
      <c r="H5" s="8"/>
      <c r="I5" s="60" t="s">
        <v>285</v>
      </c>
    </row>
    <row r="6" customFormat="false" ht="15" hidden="false" customHeight="false" outlineLevel="0" collapsed="false">
      <c r="A6" s="8" t="s">
        <v>1800</v>
      </c>
      <c r="B6" s="8" t="s">
        <v>1799</v>
      </c>
      <c r="C6" s="8"/>
      <c r="D6" s="42" t="n">
        <v>187.37</v>
      </c>
      <c r="E6" s="42" t="n">
        <v>111.99</v>
      </c>
      <c r="F6" s="42" t="n">
        <v>87.48</v>
      </c>
      <c r="G6" s="42" t="n">
        <v>64.42</v>
      </c>
      <c r="H6" s="8"/>
      <c r="I6" s="60" t="s">
        <v>285</v>
      </c>
    </row>
    <row r="7" customFormat="false" ht="15" hidden="false" customHeight="false" outlineLevel="0" collapsed="false">
      <c r="A7" s="8" t="s">
        <v>1801</v>
      </c>
      <c r="B7" s="8" t="s">
        <v>1799</v>
      </c>
      <c r="C7" s="8"/>
      <c r="D7" s="42" t="n">
        <v>83.75</v>
      </c>
      <c r="E7" s="42" t="n">
        <v>46.29</v>
      </c>
      <c r="F7" s="42" t="n">
        <v>35.27</v>
      </c>
      <c r="G7" s="42"/>
      <c r="H7" s="8"/>
      <c r="I7" s="60" t="s">
        <v>285</v>
      </c>
    </row>
    <row r="8" customFormat="false" ht="15" hidden="false" customHeight="false" outlineLevel="0" collapsed="false">
      <c r="A8" s="8" t="s">
        <v>1802</v>
      </c>
      <c r="B8" s="8" t="s">
        <v>1799</v>
      </c>
      <c r="C8" s="8"/>
      <c r="D8" s="42" t="n">
        <v>77.14</v>
      </c>
      <c r="E8" s="42" t="n">
        <v>41.44</v>
      </c>
      <c r="F8" s="42" t="n">
        <v>31.04</v>
      </c>
      <c r="G8" s="42" t="n">
        <v>22.22</v>
      </c>
      <c r="H8" s="8"/>
      <c r="I8" s="60" t="s">
        <v>285</v>
      </c>
    </row>
    <row r="9" customFormat="false" ht="15" hidden="false" customHeight="false" outlineLevel="0" collapsed="false">
      <c r="A9" s="8" t="s">
        <v>1803</v>
      </c>
      <c r="B9" s="8" t="s">
        <v>1799</v>
      </c>
      <c r="C9" s="8"/>
      <c r="D9" s="42" t="n">
        <v>130.05</v>
      </c>
      <c r="E9" s="42" t="n">
        <v>83.33</v>
      </c>
      <c r="F9" s="42" t="n">
        <v>64.82</v>
      </c>
      <c r="G9" s="42"/>
      <c r="H9" s="8"/>
      <c r="I9" s="60" t="s">
        <v>285</v>
      </c>
    </row>
    <row r="10" customFormat="false" ht="15" hidden="false" customHeight="false" outlineLevel="0" collapsed="false">
      <c r="A10" s="8" t="s">
        <v>1804</v>
      </c>
      <c r="B10" s="8" t="s">
        <v>1799</v>
      </c>
      <c r="C10" s="8"/>
      <c r="D10" s="42" t="n">
        <v>198.39</v>
      </c>
      <c r="E10" s="42" t="n">
        <v>134.03</v>
      </c>
      <c r="F10" s="42" t="n">
        <v>108.55</v>
      </c>
      <c r="G10" s="42" t="n">
        <v>82.08</v>
      </c>
      <c r="H10" s="8"/>
      <c r="I10" s="60" t="s">
        <v>285</v>
      </c>
    </row>
    <row r="11" customFormat="false" ht="15" hidden="false" customHeight="false" outlineLevel="0" collapsed="false">
      <c r="A11" s="8" t="s">
        <v>1805</v>
      </c>
      <c r="B11" s="8" t="s">
        <v>1799</v>
      </c>
      <c r="C11" s="8"/>
      <c r="D11" s="42" t="n">
        <v>70.52</v>
      </c>
      <c r="E11" s="42" t="n">
        <v>35.71</v>
      </c>
      <c r="F11" s="42" t="n">
        <v>26.28</v>
      </c>
      <c r="G11" s="42" t="n">
        <v>18.47</v>
      </c>
      <c r="H11" s="8"/>
      <c r="I11" s="60" t="s">
        <v>285</v>
      </c>
    </row>
    <row r="12" customFormat="false" ht="15" hidden="false" customHeight="false" outlineLevel="0" collapsed="false">
      <c r="A12" s="70" t="s">
        <v>315</v>
      </c>
      <c r="B12" s="8" t="s">
        <v>1799</v>
      </c>
      <c r="C12" s="8" t="s">
        <v>597</v>
      </c>
      <c r="D12" s="42" t="n">
        <v>79.34</v>
      </c>
      <c r="E12" s="42" t="n">
        <v>42.76</v>
      </c>
      <c r="F12" s="42" t="n">
        <v>32.1</v>
      </c>
      <c r="G12" s="42" t="n">
        <v>23.06</v>
      </c>
      <c r="H12" s="70" t="s">
        <v>1806</v>
      </c>
      <c r="I12" s="60" t="s">
        <v>285</v>
      </c>
    </row>
    <row r="13" customFormat="false" ht="15" hidden="false" customHeight="false" outlineLevel="0" collapsed="false">
      <c r="A13" s="70" t="s">
        <v>395</v>
      </c>
      <c r="B13" s="8" t="s">
        <v>1799</v>
      </c>
      <c r="C13" s="8"/>
      <c r="D13" s="42" t="n">
        <v>70.52</v>
      </c>
      <c r="E13" s="42" t="n">
        <v>43.21</v>
      </c>
      <c r="F13" s="42" t="n">
        <v>35.27</v>
      </c>
      <c r="G13" s="42"/>
      <c r="H13" s="70" t="s">
        <v>1806</v>
      </c>
      <c r="I13" s="60" t="s">
        <v>285</v>
      </c>
    </row>
    <row r="14" customFormat="false" ht="15" hidden="false" customHeight="false" outlineLevel="0" collapsed="false">
      <c r="A14" s="8" t="s">
        <v>1807</v>
      </c>
      <c r="B14" s="8" t="s">
        <v>1799</v>
      </c>
      <c r="C14" s="8"/>
      <c r="D14" s="42" t="n">
        <v>160.91</v>
      </c>
      <c r="E14" s="42" t="n">
        <v>101.41</v>
      </c>
      <c r="F14" s="42" t="n">
        <v>80.78</v>
      </c>
      <c r="G14" s="42" t="n">
        <v>60.19</v>
      </c>
      <c r="H14" s="8"/>
      <c r="I14" s="60" t="s">
        <v>285</v>
      </c>
    </row>
    <row r="15" customFormat="false" ht="15" hidden="false" customHeight="false" outlineLevel="0" collapsed="false">
      <c r="A15" s="8" t="s">
        <v>1808</v>
      </c>
      <c r="B15" s="8" t="s">
        <v>1799</v>
      </c>
      <c r="C15" s="8"/>
      <c r="D15" s="42" t="n">
        <v>110.21</v>
      </c>
      <c r="E15" s="42" t="n">
        <v>70.98</v>
      </c>
      <c r="F15" s="42" t="n">
        <v>56.53</v>
      </c>
      <c r="G15" s="42" t="n">
        <v>42.22</v>
      </c>
      <c r="H15" s="8"/>
      <c r="I15" s="60" t="s">
        <v>285</v>
      </c>
    </row>
    <row r="16" customFormat="false" ht="15" hidden="false" customHeight="false" outlineLevel="0" collapsed="false">
      <c r="A16" s="8" t="s">
        <v>1809</v>
      </c>
      <c r="B16" s="8" t="s">
        <v>1799</v>
      </c>
      <c r="C16" s="8"/>
      <c r="D16" s="42" t="n">
        <v>141.07</v>
      </c>
      <c r="E16" s="42" t="n">
        <v>97.88</v>
      </c>
      <c r="F16" s="42" t="n">
        <v>79.81</v>
      </c>
      <c r="G16" s="42"/>
      <c r="H16" s="8"/>
      <c r="I16" s="60" t="s">
        <v>285</v>
      </c>
    </row>
    <row r="17" customFormat="false" ht="15" hidden="false" customHeight="false" outlineLevel="0" collapsed="false">
      <c r="A17" s="8" t="s">
        <v>1810</v>
      </c>
      <c r="B17" s="8" t="s">
        <v>1799</v>
      </c>
      <c r="C17" s="8"/>
      <c r="D17" s="42" t="n">
        <v>315.23</v>
      </c>
      <c r="E17" s="42" t="n">
        <v>231.48</v>
      </c>
      <c r="F17" s="42" t="n">
        <v>191.63</v>
      </c>
      <c r="G17" s="42" t="n">
        <v>146.78</v>
      </c>
      <c r="H17" s="8"/>
      <c r="I17" s="60" t="s">
        <v>285</v>
      </c>
    </row>
    <row r="18" customFormat="false" ht="15" hidden="false" customHeight="false" outlineLevel="0" collapsed="false">
      <c r="A18" s="8" t="s">
        <v>1811</v>
      </c>
      <c r="B18" s="8" t="s">
        <v>1799</v>
      </c>
      <c r="C18" s="8"/>
      <c r="D18" s="42" t="n">
        <v>193.98</v>
      </c>
      <c r="E18" s="42" t="n">
        <v>134.03</v>
      </c>
      <c r="F18" s="42" t="n">
        <v>109.26</v>
      </c>
      <c r="G18" s="42" t="n">
        <v>82.78</v>
      </c>
      <c r="H18" s="8"/>
      <c r="I18" s="60" t="s">
        <v>285</v>
      </c>
    </row>
    <row r="19" customFormat="false" ht="15" hidden="false" customHeight="false" outlineLevel="0" collapsed="false">
      <c r="A19" s="8" t="s">
        <v>1812</v>
      </c>
      <c r="B19" s="8" t="s">
        <v>1799</v>
      </c>
      <c r="C19" s="8"/>
      <c r="D19" s="42" t="n">
        <v>119.03</v>
      </c>
      <c r="E19" s="42" t="n">
        <v>77.6</v>
      </c>
      <c r="F19" s="42" t="n">
        <v>62.35</v>
      </c>
      <c r="G19" s="42"/>
      <c r="H19" s="8"/>
      <c r="I19" s="60" t="s">
        <v>285</v>
      </c>
    </row>
    <row r="20" customFormat="false" ht="15" hidden="false" customHeight="false" outlineLevel="0" collapsed="false">
      <c r="A20" s="8" t="s">
        <v>1813</v>
      </c>
      <c r="B20" s="8" t="s">
        <v>1799</v>
      </c>
      <c r="C20" s="8"/>
      <c r="D20" s="42" t="n">
        <v>119.03</v>
      </c>
      <c r="E20" s="42" t="n">
        <v>67.01</v>
      </c>
      <c r="F20" s="42" t="n">
        <v>51.41</v>
      </c>
      <c r="G20" s="42" t="n">
        <v>37.39</v>
      </c>
      <c r="H20" s="8"/>
      <c r="I20" s="60" t="s">
        <v>285</v>
      </c>
    </row>
    <row r="21" customFormat="false" ht="15" hidden="false" customHeight="false" outlineLevel="0" collapsed="false">
      <c r="A21" s="8" t="s">
        <v>1814</v>
      </c>
      <c r="B21" s="8" t="s">
        <v>1799</v>
      </c>
      <c r="C21" s="8"/>
      <c r="D21" s="42" t="n">
        <v>116.82</v>
      </c>
      <c r="E21" s="42" t="n">
        <v>75.83</v>
      </c>
      <c r="F21" s="42" t="n">
        <v>60.76</v>
      </c>
      <c r="G21" s="42" t="n">
        <v>45.55</v>
      </c>
      <c r="H21" s="8"/>
      <c r="I21" s="60" t="s">
        <v>285</v>
      </c>
    </row>
    <row r="22" customFormat="false" ht="15" hidden="false" customHeight="false" outlineLevel="0" collapsed="false">
      <c r="A22" s="8" t="s">
        <v>1815</v>
      </c>
      <c r="B22" s="8" t="s">
        <v>1799</v>
      </c>
      <c r="C22" s="8"/>
      <c r="D22" s="42" t="n">
        <v>119.03</v>
      </c>
      <c r="E22" s="42" t="n">
        <v>67.01</v>
      </c>
      <c r="F22" s="42" t="n">
        <v>51.41</v>
      </c>
      <c r="G22" s="42" t="n">
        <v>37.39</v>
      </c>
      <c r="H22" s="8"/>
      <c r="I22" s="60" t="s">
        <v>285</v>
      </c>
    </row>
    <row r="23" customFormat="false" ht="15" hidden="false" customHeight="false" outlineLevel="0" collapsed="false">
      <c r="A23" s="8" t="s">
        <v>1816</v>
      </c>
      <c r="B23" s="8" t="s">
        <v>1799</v>
      </c>
      <c r="C23" s="8"/>
      <c r="D23" s="42" t="n">
        <v>182.96</v>
      </c>
      <c r="E23" s="42" t="n">
        <v>120.81</v>
      </c>
      <c r="F23" s="42" t="n">
        <v>97.44</v>
      </c>
      <c r="G23" s="42" t="n">
        <v>73.33</v>
      </c>
      <c r="H23" s="8"/>
      <c r="I23" s="60" t="s">
        <v>285</v>
      </c>
    </row>
    <row r="24" customFormat="false" ht="15" hidden="false" customHeight="false" outlineLevel="0" collapsed="false">
      <c r="A24" s="70" t="s">
        <v>427</v>
      </c>
      <c r="B24" s="8" t="s">
        <v>1799</v>
      </c>
      <c r="C24" s="8"/>
      <c r="D24" s="42" t="n">
        <v>110.21</v>
      </c>
      <c r="E24" s="42" t="n">
        <v>69.66</v>
      </c>
      <c r="F24" s="42" t="n">
        <v>55.47</v>
      </c>
      <c r="G24" s="42"/>
      <c r="H24" s="70" t="s">
        <v>1806</v>
      </c>
      <c r="I24" s="60" t="s">
        <v>285</v>
      </c>
    </row>
    <row r="25" customFormat="false" ht="15" hidden="false" customHeight="false" outlineLevel="0" collapsed="false">
      <c r="A25" s="8" t="s">
        <v>1817</v>
      </c>
      <c r="B25" s="8" t="s">
        <v>1799</v>
      </c>
      <c r="C25" s="8"/>
      <c r="D25" s="42" t="n">
        <v>110.21</v>
      </c>
      <c r="E25" s="42" t="n">
        <v>63.93</v>
      </c>
      <c r="F25" s="42" t="n">
        <v>48.15</v>
      </c>
      <c r="G25" s="42"/>
      <c r="H25" s="8"/>
      <c r="I25" s="60" t="s">
        <v>285</v>
      </c>
    </row>
    <row r="26" customFormat="false" ht="15" hidden="false" customHeight="false" outlineLevel="0" collapsed="false">
      <c r="A26" s="8" t="s">
        <v>1818</v>
      </c>
      <c r="B26" s="8" t="s">
        <v>1799</v>
      </c>
      <c r="C26" s="8"/>
      <c r="D26" s="42" t="n">
        <v>182.96</v>
      </c>
      <c r="E26" s="42" t="n">
        <v>130.51</v>
      </c>
      <c r="F26" s="42" t="n">
        <v>107.67</v>
      </c>
      <c r="G26" s="42" t="n">
        <v>82.19</v>
      </c>
      <c r="H26" s="8"/>
      <c r="I26" s="60" t="s">
        <v>285</v>
      </c>
    </row>
    <row r="27" customFormat="false" ht="15" hidden="false" customHeight="false" outlineLevel="0" collapsed="false">
      <c r="A27" s="8" t="s">
        <v>1819</v>
      </c>
      <c r="B27" s="8" t="s">
        <v>1799</v>
      </c>
      <c r="C27" s="8"/>
      <c r="D27" s="42"/>
      <c r="E27" s="42" t="n">
        <v>42.76</v>
      </c>
      <c r="F27" s="42" t="n">
        <v>32.1</v>
      </c>
      <c r="G27" s="42" t="n">
        <v>23.06</v>
      </c>
      <c r="H27" s="8"/>
      <c r="I27" s="60" t="s">
        <v>285</v>
      </c>
    </row>
    <row r="28" customFormat="false" ht="15" hidden="false" customHeight="false" outlineLevel="0" collapsed="false">
      <c r="A28" s="8" t="s">
        <v>1820</v>
      </c>
      <c r="B28" s="8" t="s">
        <v>1799</v>
      </c>
      <c r="C28" s="8"/>
      <c r="D28" s="42"/>
      <c r="E28" s="42" t="n">
        <v>67.01</v>
      </c>
      <c r="F28" s="42" t="n">
        <v>51.41</v>
      </c>
      <c r="G28" s="42" t="n">
        <v>37.39</v>
      </c>
      <c r="H28" s="8"/>
      <c r="I28" s="60" t="s">
        <v>285</v>
      </c>
    </row>
    <row r="29" customFormat="false" ht="15" hidden="false" customHeight="false" outlineLevel="0" collapsed="false">
      <c r="A29" s="8" t="s">
        <v>1821</v>
      </c>
      <c r="B29" s="8" t="s">
        <v>1799</v>
      </c>
      <c r="C29" s="8"/>
      <c r="D29" s="42"/>
      <c r="E29" s="42" t="n">
        <v>21.6</v>
      </c>
      <c r="F29" s="42" t="n">
        <v>14.11</v>
      </c>
      <c r="G29" s="42" t="n">
        <v>8.93</v>
      </c>
      <c r="H29" s="8"/>
      <c r="I29" s="60" t="s">
        <v>285</v>
      </c>
    </row>
    <row r="30" customFormat="false" ht="15" hidden="false" customHeight="false" outlineLevel="0" collapsed="false">
      <c r="A30" s="8" t="s">
        <v>1822</v>
      </c>
      <c r="B30" s="8" t="s">
        <v>1799</v>
      </c>
      <c r="C30" s="8"/>
      <c r="D30" s="42"/>
      <c r="E30" s="42" t="n">
        <v>36.15</v>
      </c>
      <c r="F30" s="42" t="n">
        <v>25.22</v>
      </c>
      <c r="G30" s="42" t="n">
        <v>17.15</v>
      </c>
      <c r="H30" s="8"/>
      <c r="I30" s="60" t="s">
        <v>285</v>
      </c>
    </row>
    <row r="31" customFormat="false" ht="15" hidden="false" customHeight="false" outlineLevel="0" collapsed="false">
      <c r="A31" s="8" t="s">
        <v>1823</v>
      </c>
      <c r="B31" s="8" t="s">
        <v>1799</v>
      </c>
      <c r="C31" s="8"/>
      <c r="D31" s="42"/>
      <c r="E31" s="42" t="n">
        <v>59.96</v>
      </c>
      <c r="F31" s="42" t="n">
        <v>45.68</v>
      </c>
      <c r="G31" s="42" t="n">
        <v>31.83</v>
      </c>
      <c r="H31" s="8"/>
      <c r="I31" s="60" t="s">
        <v>285</v>
      </c>
    </row>
    <row r="32" customFormat="false" ht="15" hidden="false" customHeight="false" outlineLevel="0" collapsed="false">
      <c r="A32" s="8" t="s">
        <v>1824</v>
      </c>
      <c r="B32" s="8" t="s">
        <v>1799</v>
      </c>
      <c r="C32" s="8"/>
      <c r="D32" s="42"/>
      <c r="E32" s="42" t="n">
        <v>29.98</v>
      </c>
      <c r="F32" s="42" t="n">
        <v>20.72</v>
      </c>
      <c r="G32" s="42" t="n">
        <v>13.89</v>
      </c>
      <c r="H32" s="8"/>
      <c r="I32" s="60" t="s">
        <v>285</v>
      </c>
    </row>
    <row r="33" customFormat="false" ht="15" hidden="false" customHeight="false" outlineLevel="0" collapsed="false">
      <c r="A33" s="8" t="s">
        <v>1825</v>
      </c>
      <c r="B33" s="8" t="s">
        <v>1799</v>
      </c>
      <c r="C33" s="8"/>
      <c r="D33" s="42" t="n">
        <v>207.21</v>
      </c>
      <c r="E33" s="42" t="n">
        <v>155.2</v>
      </c>
      <c r="F33" s="42" t="n">
        <v>129.37</v>
      </c>
      <c r="G33" s="42" t="n">
        <v>99.43</v>
      </c>
      <c r="H33" s="8"/>
      <c r="I33" s="60" t="s">
        <v>285</v>
      </c>
    </row>
    <row r="34" customFormat="false" ht="15" hidden="false" customHeight="false" outlineLevel="0" collapsed="false">
      <c r="A34" s="8" t="s">
        <v>1826</v>
      </c>
      <c r="B34" s="8" t="s">
        <v>1799</v>
      </c>
      <c r="C34" s="8"/>
      <c r="D34" s="42" t="n">
        <v>145.48</v>
      </c>
      <c r="E34" s="42" t="n">
        <v>81.12</v>
      </c>
      <c r="F34" s="42" t="n">
        <v>60.93</v>
      </c>
      <c r="G34" s="42" t="n">
        <v>43.59</v>
      </c>
      <c r="H34" s="8"/>
      <c r="I34" s="60" t="s">
        <v>285</v>
      </c>
    </row>
    <row r="35" customFormat="false" ht="15" hidden="false" customHeight="false" outlineLevel="0" collapsed="false">
      <c r="A35" s="8" t="s">
        <v>1827</v>
      </c>
      <c r="B35" s="8" t="s">
        <v>1799</v>
      </c>
      <c r="C35" s="8"/>
      <c r="D35" s="42" t="n">
        <v>92.57</v>
      </c>
      <c r="E35" s="42" t="n">
        <v>54.23</v>
      </c>
      <c r="F35" s="42" t="n">
        <v>42.06</v>
      </c>
      <c r="G35" s="42" t="n">
        <v>30.89</v>
      </c>
      <c r="H35" s="8"/>
      <c r="I35" s="60" t="s">
        <v>285</v>
      </c>
    </row>
    <row r="36" customFormat="false" ht="15" hidden="false" customHeight="false" outlineLevel="0" collapsed="false">
      <c r="A36" s="8" t="s">
        <v>1828</v>
      </c>
      <c r="B36" s="8" t="s">
        <v>1799</v>
      </c>
      <c r="C36" s="8"/>
      <c r="D36" s="42" t="n">
        <v>110.21</v>
      </c>
      <c r="E36" s="42" t="n">
        <v>70.98</v>
      </c>
      <c r="F36" s="42" t="n">
        <v>56.53</v>
      </c>
      <c r="G36" s="42"/>
      <c r="H36" s="8"/>
      <c r="I36" s="60" t="s">
        <v>285</v>
      </c>
    </row>
    <row r="37" customFormat="false" ht="15" hidden="false" customHeight="false" outlineLevel="0" collapsed="false">
      <c r="A37" s="8" t="s">
        <v>1829</v>
      </c>
      <c r="B37" s="8" t="s">
        <v>1799</v>
      </c>
      <c r="C37" s="8"/>
      <c r="D37" s="42" t="n">
        <v>110.21</v>
      </c>
      <c r="E37" s="42" t="n">
        <v>70.98</v>
      </c>
      <c r="F37" s="42" t="n">
        <v>56.53</v>
      </c>
      <c r="G37" s="42" t="n">
        <v>42.22</v>
      </c>
      <c r="H37" s="8"/>
      <c r="I37" s="60" t="s">
        <v>285</v>
      </c>
    </row>
    <row r="38" customFormat="false" ht="15" hidden="false" customHeight="false" outlineLevel="0" collapsed="false">
      <c r="A38" s="70" t="s">
        <v>454</v>
      </c>
      <c r="B38" s="8" t="s">
        <v>1799</v>
      </c>
      <c r="C38" s="8"/>
      <c r="D38" s="42" t="n">
        <v>55.09</v>
      </c>
      <c r="E38" s="42" t="n">
        <v>21.6</v>
      </c>
      <c r="F38" s="42" t="n">
        <v>14.11</v>
      </c>
      <c r="G38" s="42" t="n">
        <v>8.93</v>
      </c>
      <c r="H38" s="70" t="s">
        <v>1806</v>
      </c>
      <c r="I38" s="60" t="s">
        <v>285</v>
      </c>
    </row>
    <row r="39" customFormat="false" ht="15" hidden="false" customHeight="false" outlineLevel="0" collapsed="false">
      <c r="A39" s="8" t="s">
        <v>1830</v>
      </c>
      <c r="B39" s="8" t="s">
        <v>1799</v>
      </c>
      <c r="C39" s="8"/>
      <c r="D39" s="42" t="n">
        <v>138.87</v>
      </c>
      <c r="E39" s="42" t="n">
        <v>95.67</v>
      </c>
      <c r="F39" s="42" t="n">
        <v>77.69</v>
      </c>
      <c r="G39" s="42" t="n">
        <v>58.89</v>
      </c>
      <c r="H39" s="8"/>
      <c r="I39" s="60" t="s">
        <v>285</v>
      </c>
    </row>
    <row r="40" customFormat="false" ht="15" hidden="false" customHeight="false" outlineLevel="0" collapsed="false">
      <c r="A40" s="70" t="s">
        <v>294</v>
      </c>
      <c r="B40" s="8" t="s">
        <v>1799</v>
      </c>
      <c r="C40" s="8"/>
      <c r="D40" s="42" t="n">
        <v>123.43</v>
      </c>
      <c r="E40" s="42" t="n">
        <v>80.68</v>
      </c>
      <c r="F40" s="42" t="n">
        <v>64.99</v>
      </c>
      <c r="G40" s="42"/>
      <c r="H40" s="70" t="s">
        <v>1806</v>
      </c>
      <c r="I40" s="60" t="s">
        <v>285</v>
      </c>
    </row>
    <row r="41" customFormat="false" ht="15" hidden="false" customHeight="false" outlineLevel="0" collapsed="false">
      <c r="A41" s="8" t="s">
        <v>1831</v>
      </c>
      <c r="B41" s="8" t="s">
        <v>1799</v>
      </c>
      <c r="C41" s="8"/>
      <c r="D41" s="42" t="n">
        <v>253.51</v>
      </c>
      <c r="E41" s="42" t="n">
        <v>175.48</v>
      </c>
      <c r="F41" s="42" t="n">
        <v>143.39</v>
      </c>
      <c r="G41" s="42" t="n">
        <v>108.86</v>
      </c>
      <c r="H41" s="8"/>
      <c r="I41" s="60" t="s">
        <v>285</v>
      </c>
    </row>
    <row r="42" customFormat="false" ht="15" hidden="false" customHeight="false" outlineLevel="0" collapsed="false">
      <c r="A42" s="8" t="s">
        <v>1832</v>
      </c>
      <c r="B42" s="8" t="s">
        <v>1799</v>
      </c>
      <c r="C42" s="8"/>
      <c r="D42" s="42" t="n">
        <v>63.91</v>
      </c>
      <c r="E42" s="42" t="n">
        <v>30.42</v>
      </c>
      <c r="F42" s="42" t="n">
        <v>21.52</v>
      </c>
      <c r="G42" s="42" t="n">
        <v>14.73</v>
      </c>
      <c r="H42" s="8"/>
      <c r="I42" s="60" t="s">
        <v>285</v>
      </c>
    </row>
    <row r="43" customFormat="false" ht="15" hidden="false" customHeight="false" outlineLevel="0" collapsed="false">
      <c r="A43" s="8" t="s">
        <v>1833</v>
      </c>
      <c r="B43" s="8" t="s">
        <v>1799</v>
      </c>
      <c r="C43" s="8"/>
      <c r="D43" s="42" t="n">
        <v>63.91</v>
      </c>
      <c r="E43" s="42" t="n">
        <v>30.42</v>
      </c>
      <c r="F43" s="42" t="n">
        <v>21.52</v>
      </c>
      <c r="G43" s="42" t="n">
        <v>14.73</v>
      </c>
      <c r="H43" s="8"/>
      <c r="I43" s="60" t="s">
        <v>285</v>
      </c>
    </row>
    <row r="44" customFormat="false" ht="15" hidden="false" customHeight="false" outlineLevel="0" collapsed="false">
      <c r="A44" s="8" t="s">
        <v>1834</v>
      </c>
      <c r="B44" s="8" t="s">
        <v>1799</v>
      </c>
      <c r="C44" s="8"/>
      <c r="D44" s="42" t="n">
        <v>66.12</v>
      </c>
      <c r="E44" s="42" t="n">
        <v>31.74</v>
      </c>
      <c r="F44" s="42" t="n">
        <v>22.57</v>
      </c>
      <c r="G44" s="42"/>
      <c r="H44" s="8"/>
      <c r="I44" s="60" t="s">
        <v>285</v>
      </c>
    </row>
    <row r="45" customFormat="false" ht="15" hidden="false" customHeight="false" outlineLevel="0" collapsed="false">
      <c r="A45" s="8" t="s">
        <v>1835</v>
      </c>
      <c r="B45" s="8" t="s">
        <v>1799</v>
      </c>
      <c r="C45" s="8"/>
      <c r="D45" s="42" t="n">
        <v>182.96</v>
      </c>
      <c r="E45" s="42" t="n">
        <v>115.07</v>
      </c>
      <c r="F45" s="42" t="n">
        <v>91.45</v>
      </c>
      <c r="G45" s="42" t="n">
        <v>68.03</v>
      </c>
      <c r="H45" s="8"/>
      <c r="I45" s="60" t="s">
        <v>285</v>
      </c>
    </row>
    <row r="46" customFormat="false" ht="15" hidden="false" customHeight="false" outlineLevel="0" collapsed="false">
      <c r="A46" s="8" t="s">
        <v>1836</v>
      </c>
      <c r="B46" s="8" t="s">
        <v>1799</v>
      </c>
      <c r="C46" s="8"/>
      <c r="D46" s="42" t="n">
        <v>207.21</v>
      </c>
      <c r="E46" s="42" t="n">
        <v>143.29</v>
      </c>
      <c r="F46" s="42" t="n">
        <v>116.58</v>
      </c>
      <c r="G46" s="42" t="n">
        <v>88.32</v>
      </c>
      <c r="H46" s="8"/>
      <c r="I46" s="60" t="s">
        <v>285</v>
      </c>
    </row>
    <row r="47" customFormat="false" ht="15" hidden="false" customHeight="false" outlineLevel="0" collapsed="false">
      <c r="A47" s="8" t="s">
        <v>1837</v>
      </c>
      <c r="B47" s="8" t="s">
        <v>1799</v>
      </c>
      <c r="C47" s="8"/>
      <c r="D47" s="42" t="n">
        <v>196.19</v>
      </c>
      <c r="E47" s="42" t="n">
        <v>133.59</v>
      </c>
      <c r="F47" s="42" t="n">
        <v>110.14</v>
      </c>
      <c r="G47" s="42"/>
      <c r="H47" s="8"/>
      <c r="I47" s="60" t="s">
        <v>285</v>
      </c>
    </row>
    <row r="48" customFormat="false" ht="15" hidden="false" customHeight="false" outlineLevel="0" collapsed="false">
      <c r="A48" s="70" t="s">
        <v>405</v>
      </c>
      <c r="B48" s="8" t="s">
        <v>1799</v>
      </c>
      <c r="C48" s="8"/>
      <c r="D48" s="42" t="n">
        <v>81.55</v>
      </c>
      <c r="E48" s="42" t="n">
        <v>45.85</v>
      </c>
      <c r="F48" s="42" t="n">
        <v>34.74</v>
      </c>
      <c r="G48" s="42"/>
      <c r="H48" s="70" t="s">
        <v>1806</v>
      </c>
      <c r="I48" s="60" t="s">
        <v>285</v>
      </c>
    </row>
    <row r="49" customFormat="false" ht="15" hidden="false" customHeight="false" outlineLevel="0" collapsed="false">
      <c r="A49" s="8" t="s">
        <v>1838</v>
      </c>
      <c r="B49" s="8" t="s">
        <v>1799</v>
      </c>
      <c r="C49" s="8"/>
      <c r="D49" s="42" t="n">
        <v>143.28</v>
      </c>
      <c r="E49" s="42" t="n">
        <v>93.03</v>
      </c>
      <c r="F49" s="42" t="n">
        <v>74.6</v>
      </c>
      <c r="G49" s="42"/>
      <c r="H49" s="8"/>
      <c r="I49" s="60" t="s">
        <v>285</v>
      </c>
    </row>
    <row r="50" customFormat="false" ht="15" hidden="false" customHeight="false" outlineLevel="0" collapsed="false">
      <c r="A50" s="8" t="s">
        <v>1839</v>
      </c>
      <c r="B50" s="8" t="s">
        <v>1799</v>
      </c>
      <c r="C50" s="8"/>
      <c r="D50" s="42" t="n">
        <v>63.91</v>
      </c>
      <c r="E50" s="42" t="n">
        <v>30.42</v>
      </c>
      <c r="F50" s="42" t="n">
        <v>21.52</v>
      </c>
      <c r="G50" s="42"/>
      <c r="H50" s="8"/>
      <c r="I50" s="60" t="s">
        <v>285</v>
      </c>
    </row>
    <row r="51" customFormat="false" ht="15" hidden="false" customHeight="false" outlineLevel="0" collapsed="false">
      <c r="A51" s="70" t="s">
        <v>420</v>
      </c>
      <c r="B51" s="8" t="s">
        <v>1799</v>
      </c>
      <c r="C51" s="8"/>
      <c r="D51" s="42" t="n">
        <v>79.34</v>
      </c>
      <c r="E51" s="42" t="n">
        <v>36.15</v>
      </c>
      <c r="F51" s="42" t="n">
        <v>25.22</v>
      </c>
      <c r="G51" s="42" t="n">
        <v>17.15</v>
      </c>
      <c r="H51" s="70" t="s">
        <v>1806</v>
      </c>
      <c r="I51" s="60" t="s">
        <v>285</v>
      </c>
    </row>
    <row r="52" customFormat="false" ht="15" hidden="false" customHeight="false" outlineLevel="0" collapsed="false">
      <c r="A52" s="8" t="s">
        <v>1840</v>
      </c>
      <c r="B52" s="8" t="s">
        <v>1799</v>
      </c>
      <c r="C52" s="8"/>
      <c r="D52" s="42" t="n">
        <v>198.39</v>
      </c>
      <c r="E52" s="42" t="n">
        <v>121.69</v>
      </c>
      <c r="F52" s="42" t="n">
        <v>95.94</v>
      </c>
      <c r="G52" s="42" t="n">
        <v>62.21</v>
      </c>
      <c r="H52" s="8"/>
      <c r="I52" s="60" t="s">
        <v>285</v>
      </c>
    </row>
    <row r="53" customFormat="false" ht="15" hidden="false" customHeight="false" outlineLevel="0" collapsed="false">
      <c r="A53" s="8" t="s">
        <v>1841</v>
      </c>
      <c r="B53" s="8" t="s">
        <v>1799</v>
      </c>
      <c r="C53" s="8"/>
      <c r="D53" s="42" t="n">
        <v>81.55</v>
      </c>
      <c r="E53" s="42" t="n">
        <v>44.53</v>
      </c>
      <c r="F53" s="42" t="n">
        <v>33.69</v>
      </c>
      <c r="G53" s="42" t="n">
        <v>24.29</v>
      </c>
      <c r="H53" s="8"/>
      <c r="I53" s="60" t="s">
        <v>285</v>
      </c>
    </row>
    <row r="54" customFormat="false" ht="15" hidden="false" customHeight="false" outlineLevel="0" collapsed="false">
      <c r="A54" s="70" t="s">
        <v>281</v>
      </c>
      <c r="B54" s="8" t="s">
        <v>1799</v>
      </c>
      <c r="C54" s="8" t="s">
        <v>1842</v>
      </c>
      <c r="D54" s="42" t="n">
        <v>99.18</v>
      </c>
      <c r="E54" s="42" t="n">
        <v>59.96</v>
      </c>
      <c r="F54" s="42" t="n">
        <v>45.68</v>
      </c>
      <c r="G54" s="42" t="n">
        <v>31.83</v>
      </c>
      <c r="H54" s="70" t="s">
        <v>1806</v>
      </c>
      <c r="I54" s="60" t="s">
        <v>285</v>
      </c>
    </row>
    <row r="55" customFormat="false" ht="15" hidden="false" customHeight="false" outlineLevel="0" collapsed="false">
      <c r="A55" s="8" t="s">
        <v>1843</v>
      </c>
      <c r="B55" s="8" t="s">
        <v>1799</v>
      </c>
      <c r="C55" s="8"/>
      <c r="D55" s="42" t="n">
        <v>141.07</v>
      </c>
      <c r="E55" s="42" t="n">
        <v>84.21</v>
      </c>
      <c r="F55" s="42" t="n">
        <v>65.61</v>
      </c>
      <c r="G55" s="42" t="n">
        <v>48.33</v>
      </c>
      <c r="H55" s="8"/>
      <c r="I55" s="60" t="s">
        <v>285</v>
      </c>
    </row>
    <row r="56" customFormat="false" ht="15" hidden="false" customHeight="false" outlineLevel="0" collapsed="false">
      <c r="A56" s="8" t="s">
        <v>1844</v>
      </c>
      <c r="B56" s="8" t="s">
        <v>1799</v>
      </c>
      <c r="C56" s="8"/>
      <c r="D56" s="42" t="n">
        <v>119.03</v>
      </c>
      <c r="E56" s="42" t="n">
        <v>67.01</v>
      </c>
      <c r="F56" s="42" t="n">
        <v>51.41</v>
      </c>
      <c r="G56" s="42" t="n">
        <v>37.39</v>
      </c>
      <c r="H56" s="8"/>
      <c r="I56" s="60" t="s">
        <v>285</v>
      </c>
    </row>
    <row r="57" customFormat="false" ht="15" hidden="false" customHeight="false" outlineLevel="0" collapsed="false">
      <c r="A57" s="8" t="s">
        <v>1845</v>
      </c>
      <c r="B57" s="8" t="s">
        <v>1799</v>
      </c>
      <c r="C57" s="8"/>
      <c r="D57" s="42" t="n">
        <v>72.73</v>
      </c>
      <c r="E57" s="42" t="n">
        <v>37.91</v>
      </c>
      <c r="F57" s="42" t="n">
        <v>27.87</v>
      </c>
      <c r="G57" s="42" t="n">
        <v>19.71</v>
      </c>
      <c r="H57" s="8"/>
      <c r="I57" s="60" t="s">
        <v>285</v>
      </c>
    </row>
    <row r="58" customFormat="false" ht="15" hidden="false" customHeight="false" outlineLevel="0" collapsed="false">
      <c r="A58" s="8" t="s">
        <v>1846</v>
      </c>
      <c r="B58" s="8" t="s">
        <v>1799</v>
      </c>
      <c r="C58" s="8"/>
      <c r="D58" s="42" t="n">
        <v>191.78</v>
      </c>
      <c r="E58" s="42" t="n">
        <v>128.3</v>
      </c>
      <c r="F58" s="42" t="n">
        <v>103.79</v>
      </c>
      <c r="G58" s="42" t="n">
        <v>78.33</v>
      </c>
      <c r="H58" s="8"/>
      <c r="I58" s="60" t="s">
        <v>285</v>
      </c>
    </row>
    <row r="59" customFormat="false" ht="15" hidden="false" customHeight="false" outlineLevel="0" collapsed="false">
      <c r="A59" s="8" t="s">
        <v>1847</v>
      </c>
      <c r="B59" s="8" t="s">
        <v>1799</v>
      </c>
      <c r="C59" s="8"/>
      <c r="D59" s="42" t="n">
        <v>119.03</v>
      </c>
      <c r="E59" s="42" t="n">
        <v>70.1</v>
      </c>
      <c r="F59" s="42" t="n">
        <v>54.5</v>
      </c>
      <c r="G59" s="42" t="n">
        <v>40.04</v>
      </c>
      <c r="H59" s="8"/>
      <c r="I59" s="60" t="s">
        <v>285</v>
      </c>
    </row>
    <row r="60" customFormat="false" ht="15" hidden="false" customHeight="false" outlineLevel="0" collapsed="false">
      <c r="A60" s="8" t="s">
        <v>1848</v>
      </c>
      <c r="B60" s="8" t="s">
        <v>1799</v>
      </c>
      <c r="C60" s="8"/>
      <c r="D60" s="42" t="n">
        <v>412.24</v>
      </c>
      <c r="E60" s="42" t="n">
        <v>335.09</v>
      </c>
      <c r="F60" s="42" t="n">
        <v>284.57</v>
      </c>
      <c r="G60" s="42" t="n">
        <v>221.39</v>
      </c>
      <c r="H60" s="8"/>
      <c r="I60" s="60" t="s">
        <v>285</v>
      </c>
    </row>
    <row r="61" customFormat="false" ht="15" hidden="false" customHeight="false" outlineLevel="0" collapsed="false">
      <c r="A61" s="8" t="s">
        <v>1849</v>
      </c>
      <c r="B61" s="8" t="s">
        <v>1799</v>
      </c>
      <c r="C61" s="8"/>
      <c r="D61" s="42" t="n">
        <v>116.82</v>
      </c>
      <c r="E61" s="42" t="n">
        <v>75.83</v>
      </c>
      <c r="F61" s="42" t="n">
        <v>60.76</v>
      </c>
      <c r="G61" s="42" t="n">
        <v>45.55</v>
      </c>
      <c r="H61" s="8"/>
      <c r="I61" s="60" t="s">
        <v>285</v>
      </c>
    </row>
    <row r="62" customFormat="false" ht="15" hidden="false" customHeight="false" outlineLevel="0" collapsed="false">
      <c r="A62" s="70" t="s">
        <v>429</v>
      </c>
      <c r="B62" s="8" t="s">
        <v>1799</v>
      </c>
      <c r="C62" s="8"/>
      <c r="D62" s="42" t="n">
        <v>66.12</v>
      </c>
      <c r="E62" s="42" t="n">
        <v>31.74</v>
      </c>
      <c r="F62" s="42" t="n">
        <v>22.57</v>
      </c>
      <c r="G62" s="42"/>
      <c r="H62" s="70" t="s">
        <v>1806</v>
      </c>
      <c r="I62" s="60" t="s">
        <v>285</v>
      </c>
    </row>
    <row r="63" customFormat="false" ht="15" hidden="false" customHeight="false" outlineLevel="0" collapsed="false">
      <c r="A63" s="70" t="s">
        <v>422</v>
      </c>
      <c r="B63" s="8" t="s">
        <v>1799</v>
      </c>
      <c r="C63" s="8"/>
      <c r="D63" s="42" t="n">
        <v>61.71</v>
      </c>
      <c r="E63" s="42" t="n">
        <v>27.77</v>
      </c>
      <c r="F63" s="42" t="n">
        <v>19.49</v>
      </c>
      <c r="G63" s="42"/>
      <c r="H63" s="70" t="s">
        <v>1806</v>
      </c>
      <c r="I63" s="60" t="s">
        <v>285</v>
      </c>
    </row>
    <row r="64" customFormat="false" ht="15" hidden="false" customHeight="false" outlineLevel="0" collapsed="false">
      <c r="A64" s="70" t="s">
        <v>434</v>
      </c>
      <c r="B64" s="8" t="s">
        <v>1799</v>
      </c>
      <c r="C64" s="8"/>
      <c r="D64" s="42" t="n">
        <v>99.18</v>
      </c>
      <c r="E64" s="42" t="n">
        <v>55.55</v>
      </c>
      <c r="F64" s="42" t="n">
        <v>42.33</v>
      </c>
      <c r="G64" s="42" t="n">
        <v>30.67</v>
      </c>
      <c r="H64" s="70" t="s">
        <v>1806</v>
      </c>
      <c r="I64" s="60" t="s">
        <v>285</v>
      </c>
    </row>
    <row r="65" customFormat="false" ht="15" hidden="false" customHeight="false" outlineLevel="0" collapsed="false">
      <c r="A65" s="70" t="s">
        <v>287</v>
      </c>
      <c r="B65" s="8" t="s">
        <v>1799</v>
      </c>
      <c r="C65" s="8"/>
      <c r="D65" s="42" t="n">
        <v>176.34</v>
      </c>
      <c r="E65" s="42" t="n">
        <v>127.42</v>
      </c>
      <c r="F65" s="42" t="n">
        <v>105.29</v>
      </c>
      <c r="G65" s="42" t="n">
        <v>80.56</v>
      </c>
      <c r="H65" s="70" t="s">
        <v>1806</v>
      </c>
      <c r="I65" s="60" t="s">
        <v>285</v>
      </c>
    </row>
    <row r="66" customFormat="false" ht="15" hidden="false" customHeight="false" outlineLevel="0" collapsed="false">
      <c r="A66" s="8" t="s">
        <v>1850</v>
      </c>
      <c r="B66" s="8" t="s">
        <v>1799</v>
      </c>
      <c r="C66" s="8"/>
      <c r="D66" s="42" t="n">
        <v>99.18</v>
      </c>
      <c r="E66" s="42" t="n">
        <v>60.84</v>
      </c>
      <c r="F66" s="42" t="n">
        <v>47.97</v>
      </c>
      <c r="G66" s="42" t="n">
        <v>35.56</v>
      </c>
      <c r="H66" s="8"/>
      <c r="I66" s="60" t="s">
        <v>285</v>
      </c>
    </row>
    <row r="67" customFormat="false" ht="15" hidden="false" customHeight="false" outlineLevel="0" collapsed="false">
      <c r="A67" s="8" t="s">
        <v>1851</v>
      </c>
      <c r="B67" s="8" t="s">
        <v>1799</v>
      </c>
      <c r="C67" s="8" t="s">
        <v>1852</v>
      </c>
      <c r="D67" s="42" t="n">
        <v>119.03</v>
      </c>
      <c r="E67" s="42" t="n">
        <v>77.6</v>
      </c>
      <c r="F67" s="42" t="n">
        <v>62.35</v>
      </c>
      <c r="G67" s="42"/>
      <c r="H67" s="8"/>
      <c r="I67" s="60" t="s">
        <v>285</v>
      </c>
    </row>
    <row r="68" customFormat="false" ht="15" hidden="false" customHeight="false" outlineLevel="0" collapsed="false">
      <c r="A68" s="8" t="s">
        <v>1853</v>
      </c>
      <c r="B68" s="8" t="s">
        <v>1799</v>
      </c>
      <c r="C68" s="8"/>
      <c r="D68" s="42" t="n">
        <v>79.34</v>
      </c>
      <c r="E68" s="42" t="n">
        <v>42.76</v>
      </c>
      <c r="F68" s="42" t="n">
        <v>32.1</v>
      </c>
      <c r="G68" s="42" t="n">
        <v>23.06</v>
      </c>
      <c r="H68" s="8"/>
      <c r="I68" s="60" t="s">
        <v>285</v>
      </c>
    </row>
    <row r="69" customFormat="false" ht="15" hidden="false" customHeight="false" outlineLevel="0" collapsed="false">
      <c r="A69" s="8" t="s">
        <v>1854</v>
      </c>
      <c r="B69" s="8" t="s">
        <v>1799</v>
      </c>
      <c r="C69" s="8"/>
      <c r="D69" s="42" t="n">
        <v>68.32</v>
      </c>
      <c r="E69" s="42" t="n">
        <v>29.98</v>
      </c>
      <c r="F69" s="42" t="n">
        <v>20.72</v>
      </c>
      <c r="G69" s="42" t="n">
        <v>13.89</v>
      </c>
      <c r="H69" s="8"/>
      <c r="I69" s="60" t="s">
        <v>285</v>
      </c>
    </row>
    <row r="70" customFormat="false" ht="15" hidden="false" customHeight="false" outlineLevel="0" collapsed="false">
      <c r="A70" s="8" t="s">
        <v>1855</v>
      </c>
      <c r="B70" s="8" t="s">
        <v>1799</v>
      </c>
      <c r="C70" s="8"/>
      <c r="D70" s="42" t="n">
        <v>132.25</v>
      </c>
      <c r="E70" s="42" t="n">
        <v>76.72</v>
      </c>
      <c r="F70" s="42" t="n">
        <v>59.26</v>
      </c>
      <c r="G70" s="42" t="n">
        <v>43.32</v>
      </c>
      <c r="H70" s="8"/>
      <c r="I70" s="60" t="s">
        <v>285</v>
      </c>
    </row>
    <row r="71" customFormat="false" ht="15" hidden="false" customHeight="false" outlineLevel="0" collapsed="false">
      <c r="A71" s="8" t="s">
        <v>1856</v>
      </c>
      <c r="B71" s="8" t="s">
        <v>1799</v>
      </c>
      <c r="C71" s="8"/>
      <c r="D71" s="42" t="n">
        <v>77.14</v>
      </c>
      <c r="E71" s="42" t="n">
        <v>37.91</v>
      </c>
      <c r="F71" s="42" t="n">
        <v>26.01</v>
      </c>
      <c r="G71" s="42"/>
      <c r="H71" s="8"/>
      <c r="I71" s="60" t="s">
        <v>285</v>
      </c>
    </row>
    <row r="72" customFormat="false" ht="15" hidden="false" customHeight="false" outlineLevel="0" collapsed="false">
      <c r="A72" s="8" t="s">
        <v>1857</v>
      </c>
      <c r="B72" s="8" t="s">
        <v>1799</v>
      </c>
      <c r="C72" s="8"/>
      <c r="D72" s="42" t="n">
        <v>284.37</v>
      </c>
      <c r="E72" s="42" t="n">
        <v>202.82</v>
      </c>
      <c r="F72" s="42" t="n">
        <v>141.89</v>
      </c>
      <c r="G72" s="42"/>
      <c r="H72" s="8"/>
      <c r="I72" s="60" t="s">
        <v>285</v>
      </c>
    </row>
    <row r="73" customFormat="false" ht="15" hidden="false" customHeight="false" outlineLevel="0" collapsed="false">
      <c r="A73" s="8" t="s">
        <v>1858</v>
      </c>
      <c r="B73" s="8" t="s">
        <v>1799</v>
      </c>
      <c r="C73" s="8"/>
      <c r="D73" s="42" t="n">
        <v>257.91</v>
      </c>
      <c r="E73" s="42" t="n">
        <v>178.13</v>
      </c>
      <c r="F73" s="42" t="n">
        <v>149.3</v>
      </c>
      <c r="G73" s="42" t="n">
        <v>107.19</v>
      </c>
      <c r="H73" s="8"/>
      <c r="I73" s="60" t="s">
        <v>285</v>
      </c>
    </row>
    <row r="74" customFormat="false" ht="15" hidden="false" customHeight="false" outlineLevel="0" collapsed="false">
      <c r="A74" s="8" t="s">
        <v>1859</v>
      </c>
      <c r="B74" s="8" t="s">
        <v>1799</v>
      </c>
      <c r="C74" s="8"/>
      <c r="D74" s="42" t="n">
        <v>85.96</v>
      </c>
      <c r="E74" s="42" t="n">
        <v>48.94</v>
      </c>
      <c r="F74" s="42" t="n">
        <v>37.39</v>
      </c>
      <c r="G74" s="42" t="n">
        <v>27.23</v>
      </c>
      <c r="H74" s="8"/>
      <c r="I74" s="60" t="s">
        <v>285</v>
      </c>
    </row>
    <row r="75" customFormat="false" ht="15" hidden="false" customHeight="false" outlineLevel="0" collapsed="false">
      <c r="A75" s="8" t="s">
        <v>1860</v>
      </c>
      <c r="B75" s="8" t="s">
        <v>1799</v>
      </c>
      <c r="C75" s="8"/>
      <c r="D75" s="42" t="n">
        <v>92.57</v>
      </c>
      <c r="E75" s="42" t="n">
        <v>53.79</v>
      </c>
      <c r="F75" s="42" t="n">
        <v>41.62</v>
      </c>
      <c r="G75" s="42" t="n">
        <v>30.56</v>
      </c>
      <c r="H75" s="8"/>
      <c r="I75" s="60" t="s">
        <v>285</v>
      </c>
    </row>
    <row r="76" customFormat="false" ht="15" hidden="false" customHeight="false" outlineLevel="0" collapsed="false">
      <c r="A76" s="70" t="s">
        <v>303</v>
      </c>
      <c r="B76" s="8" t="s">
        <v>1799</v>
      </c>
      <c r="C76" s="8" t="s">
        <v>1861</v>
      </c>
      <c r="D76" s="42" t="n">
        <v>160.91</v>
      </c>
      <c r="E76" s="42" t="n">
        <v>100.52</v>
      </c>
      <c r="F76" s="42" t="n">
        <v>79.98</v>
      </c>
      <c r="G76" s="42"/>
      <c r="H76" s="70" t="s">
        <v>1806</v>
      </c>
      <c r="I76" s="60" t="s">
        <v>285</v>
      </c>
    </row>
    <row r="77" customFormat="false" ht="15" hidden="false" customHeight="false" outlineLevel="0" collapsed="false">
      <c r="A77" s="70" t="s">
        <v>484</v>
      </c>
      <c r="B77" s="8" t="s">
        <v>1799</v>
      </c>
      <c r="C77" s="8"/>
      <c r="D77" s="42" t="n">
        <v>77.14</v>
      </c>
      <c r="E77" s="42" t="n">
        <v>41.44</v>
      </c>
      <c r="F77" s="42" t="n">
        <v>31.04</v>
      </c>
      <c r="G77" s="42"/>
      <c r="H77" s="70" t="s">
        <v>1806</v>
      </c>
      <c r="I77" s="60" t="s">
        <v>285</v>
      </c>
    </row>
    <row r="78" customFormat="false" ht="15" hidden="false" customHeight="false" outlineLevel="0" collapsed="false">
      <c r="A78" s="70" t="s">
        <v>469</v>
      </c>
      <c r="B78" s="8" t="s">
        <v>1799</v>
      </c>
      <c r="C78" s="8"/>
      <c r="D78" s="42" t="n">
        <v>174.14</v>
      </c>
      <c r="E78" s="42" t="n">
        <v>113.75</v>
      </c>
      <c r="F78" s="42" t="n">
        <v>91.09</v>
      </c>
      <c r="G78" s="42" t="n">
        <v>68.32</v>
      </c>
      <c r="H78" s="70" t="s">
        <v>1806</v>
      </c>
      <c r="I78" s="60" t="s">
        <v>285</v>
      </c>
    </row>
    <row r="79" customFormat="false" ht="15" hidden="false" customHeight="false" outlineLevel="0" collapsed="false">
      <c r="A79" s="8" t="s">
        <v>1862</v>
      </c>
      <c r="B79" s="8" t="s">
        <v>1799</v>
      </c>
      <c r="C79" s="8"/>
      <c r="D79" s="42" t="n">
        <v>79.34</v>
      </c>
      <c r="E79" s="42" t="n">
        <v>39.24</v>
      </c>
      <c r="F79" s="42" t="n">
        <v>29.01</v>
      </c>
      <c r="G79" s="42" t="n">
        <v>18.39</v>
      </c>
      <c r="H79" s="8"/>
      <c r="I79" s="60" t="s">
        <v>285</v>
      </c>
    </row>
    <row r="80" customFormat="false" ht="15" hidden="false" customHeight="false" outlineLevel="0" collapsed="false">
      <c r="A80" s="70" t="s">
        <v>312</v>
      </c>
      <c r="B80" s="8" t="s">
        <v>1799</v>
      </c>
      <c r="C80" s="8"/>
      <c r="D80" s="42" t="n">
        <v>105.8</v>
      </c>
      <c r="E80" s="42" t="n">
        <v>66.13</v>
      </c>
      <c r="F80" s="42" t="n">
        <v>52.29</v>
      </c>
      <c r="G80" s="42" t="n">
        <v>38.89</v>
      </c>
      <c r="H80" s="70" t="s">
        <v>1806</v>
      </c>
      <c r="I80" s="60" t="s">
        <v>285</v>
      </c>
    </row>
    <row r="81" customFormat="false" ht="15" hidden="false" customHeight="false" outlineLevel="0" collapsed="false">
      <c r="A81" s="8" t="s">
        <v>1863</v>
      </c>
      <c r="B81" s="8" t="s">
        <v>1799</v>
      </c>
      <c r="C81" s="8"/>
      <c r="D81" s="42" t="n">
        <v>167.53</v>
      </c>
      <c r="E81" s="42" t="n">
        <v>119.93</v>
      </c>
      <c r="F81" s="42" t="n">
        <v>98.94</v>
      </c>
      <c r="G81" s="42" t="n">
        <v>75.55</v>
      </c>
      <c r="H81" s="8"/>
      <c r="I81" s="60" t="s">
        <v>285</v>
      </c>
    </row>
    <row r="82" customFormat="false" ht="15" hidden="false" customHeight="false" outlineLevel="0" collapsed="false">
      <c r="A82" s="8" t="s">
        <v>1864</v>
      </c>
      <c r="B82" s="8" t="s">
        <v>1799</v>
      </c>
      <c r="C82" s="8"/>
      <c r="D82" s="42" t="n">
        <v>63.91</v>
      </c>
      <c r="E82" s="42" t="n">
        <v>30.42</v>
      </c>
      <c r="F82" s="42" t="n">
        <v>21.52</v>
      </c>
      <c r="G82" s="42"/>
      <c r="H82" s="8"/>
      <c r="I82" s="60" t="s">
        <v>285</v>
      </c>
    </row>
    <row r="83" customFormat="false" ht="15" hidden="false" customHeight="false" outlineLevel="0" collapsed="false">
      <c r="A83" s="8" t="s">
        <v>1865</v>
      </c>
      <c r="B83" s="8" t="s">
        <v>1799</v>
      </c>
      <c r="C83" s="8"/>
      <c r="D83" s="42" t="n">
        <v>286.57</v>
      </c>
      <c r="E83" s="42" t="n">
        <v>211.19</v>
      </c>
      <c r="F83" s="42" t="n">
        <v>163.76</v>
      </c>
      <c r="G83" s="42" t="n">
        <v>116.62</v>
      </c>
      <c r="H83" s="8"/>
      <c r="I83" s="60" t="s">
        <v>285</v>
      </c>
    </row>
    <row r="84" customFormat="false" ht="15" hidden="false" customHeight="false" outlineLevel="0" collapsed="false">
      <c r="A84" s="70" t="s">
        <v>300</v>
      </c>
      <c r="B84" s="8" t="s">
        <v>1799</v>
      </c>
      <c r="C84" s="8"/>
      <c r="D84" s="42" t="n">
        <v>160.91</v>
      </c>
      <c r="E84" s="42" t="n">
        <v>110.22</v>
      </c>
      <c r="F84" s="42" t="n">
        <v>89.42</v>
      </c>
      <c r="G84" s="42"/>
      <c r="H84" s="70" t="s">
        <v>1806</v>
      </c>
      <c r="I84" s="60" t="s">
        <v>285</v>
      </c>
    </row>
    <row r="85" customFormat="false" ht="15" hidden="false" customHeight="false" outlineLevel="0" collapsed="false">
      <c r="A85" s="8" t="s">
        <v>1866</v>
      </c>
      <c r="B85" s="8" t="s">
        <v>1799</v>
      </c>
      <c r="C85" s="8"/>
      <c r="D85" s="42" t="n">
        <v>59.5</v>
      </c>
      <c r="E85" s="42" t="n">
        <v>25.57</v>
      </c>
      <c r="F85" s="42" t="n">
        <v>17.55</v>
      </c>
      <c r="G85" s="42"/>
      <c r="H85" s="8"/>
      <c r="I85" s="60" t="s">
        <v>285</v>
      </c>
    </row>
    <row r="86" customFormat="false" ht="15" hidden="false" customHeight="false" outlineLevel="0" collapsed="false">
      <c r="A86" s="8" t="s">
        <v>1867</v>
      </c>
      <c r="B86" s="8" t="s">
        <v>1799</v>
      </c>
      <c r="C86" s="8"/>
      <c r="D86" s="42" t="n">
        <v>132.25</v>
      </c>
      <c r="E86" s="42" t="n">
        <v>76.72</v>
      </c>
      <c r="F86" s="42" t="n">
        <v>59.26</v>
      </c>
      <c r="G86" s="42" t="n">
        <v>43.32</v>
      </c>
      <c r="H86" s="8"/>
      <c r="I86" s="60" t="s">
        <v>285</v>
      </c>
    </row>
    <row r="87" customFormat="false" ht="15" hidden="false" customHeight="false" outlineLevel="0" collapsed="false">
      <c r="A87" s="8" t="s">
        <v>1868</v>
      </c>
      <c r="B87" s="8" t="s">
        <v>1799</v>
      </c>
      <c r="C87" s="8"/>
      <c r="D87" s="42" t="n">
        <v>61.71</v>
      </c>
      <c r="E87" s="42" t="n">
        <v>27.33</v>
      </c>
      <c r="F87" s="42" t="n">
        <v>17.02</v>
      </c>
      <c r="G87" s="42" t="n">
        <v>11.44</v>
      </c>
      <c r="H87" s="8"/>
      <c r="I87" s="60" t="s">
        <v>285</v>
      </c>
    </row>
    <row r="88" customFormat="false" ht="15" hidden="false" customHeight="false" outlineLevel="0" collapsed="false">
      <c r="A88" s="70" t="s">
        <v>291</v>
      </c>
      <c r="B88" s="8" t="s">
        <v>1799</v>
      </c>
      <c r="C88" s="8" t="s">
        <v>309</v>
      </c>
      <c r="D88" s="42" t="n">
        <v>189.57</v>
      </c>
      <c r="E88" s="42" t="n">
        <v>139.77</v>
      </c>
      <c r="F88" s="42" t="n">
        <v>115.87</v>
      </c>
      <c r="G88" s="42" t="n">
        <v>88.89</v>
      </c>
      <c r="H88" s="70" t="s">
        <v>1806</v>
      </c>
      <c r="I88" s="60" t="s">
        <v>285</v>
      </c>
    </row>
    <row r="89" customFormat="false" ht="15" hidden="false" customHeight="false" outlineLevel="0" collapsed="false">
      <c r="A89" s="8" t="s">
        <v>1869</v>
      </c>
      <c r="B89" s="8" t="s">
        <v>1799</v>
      </c>
      <c r="C89" s="8" t="s">
        <v>309</v>
      </c>
      <c r="D89" s="42" t="n">
        <v>149.89</v>
      </c>
      <c r="E89" s="42" t="n">
        <v>105.37</v>
      </c>
      <c r="F89" s="42" t="n">
        <v>86.16</v>
      </c>
      <c r="G89" s="42" t="n">
        <v>65.54</v>
      </c>
      <c r="H89" s="8"/>
      <c r="I89" s="60" t="s">
        <v>285</v>
      </c>
    </row>
    <row r="90" customFormat="false" ht="15" hidden="false" customHeight="false" outlineLevel="0" collapsed="false">
      <c r="A90" s="8" t="s">
        <v>1870</v>
      </c>
      <c r="B90" s="8" t="s">
        <v>1799</v>
      </c>
      <c r="C90" s="8"/>
      <c r="D90" s="42" t="n">
        <v>174.14</v>
      </c>
      <c r="E90" s="42" t="n">
        <v>113.75</v>
      </c>
      <c r="F90" s="42" t="n">
        <v>91.09</v>
      </c>
      <c r="G90" s="42" t="n">
        <v>68.32</v>
      </c>
      <c r="H90" s="8"/>
      <c r="I90" s="60" t="s">
        <v>285</v>
      </c>
    </row>
    <row r="91" customFormat="false" ht="15" hidden="false" customHeight="false" outlineLevel="0" collapsed="false">
      <c r="A91" s="70" t="s">
        <v>298</v>
      </c>
      <c r="B91" s="8" t="s">
        <v>1799</v>
      </c>
      <c r="C91" s="8"/>
      <c r="D91" s="42" t="n">
        <v>59.5</v>
      </c>
      <c r="E91" s="42" t="n">
        <v>25.13</v>
      </c>
      <c r="F91" s="42" t="n">
        <v>17.02</v>
      </c>
      <c r="G91" s="42" t="n">
        <v>11.22</v>
      </c>
      <c r="H91" s="70" t="s">
        <v>1806</v>
      </c>
      <c r="I91" s="60" t="s">
        <v>285</v>
      </c>
    </row>
    <row r="92" customFormat="false" ht="15" hidden="false" customHeight="false" outlineLevel="0" collapsed="false">
      <c r="A92" s="8" t="s">
        <v>1871</v>
      </c>
      <c r="B92" s="8" t="s">
        <v>1799</v>
      </c>
      <c r="C92" s="8"/>
      <c r="D92" s="42" t="n">
        <v>72.73</v>
      </c>
      <c r="E92" s="42" t="n">
        <v>34.39</v>
      </c>
      <c r="F92" s="42" t="n">
        <v>24.43</v>
      </c>
      <c r="G92" s="42" t="n">
        <v>16.07</v>
      </c>
      <c r="H92" s="8"/>
      <c r="I92" s="60" t="s">
        <v>285</v>
      </c>
    </row>
    <row r="93" customFormat="false" ht="15" hidden="false" customHeight="false" outlineLevel="0" collapsed="false">
      <c r="A93" s="70" t="s">
        <v>384</v>
      </c>
      <c r="B93" s="8" t="s">
        <v>1799</v>
      </c>
      <c r="C93" s="8"/>
      <c r="D93" s="42" t="n">
        <v>92.57</v>
      </c>
      <c r="E93" s="42" t="n">
        <v>55.11</v>
      </c>
      <c r="F93" s="42" t="n">
        <v>42.68</v>
      </c>
      <c r="G93" s="42"/>
      <c r="H93" s="70" t="s">
        <v>1806</v>
      </c>
      <c r="I93" s="60" t="s">
        <v>285</v>
      </c>
    </row>
    <row r="94" customFormat="false" ht="15" hidden="false" customHeight="false" outlineLevel="0" collapsed="false">
      <c r="A94" s="8" t="s">
        <v>1872</v>
      </c>
      <c r="B94" s="8" t="s">
        <v>1799</v>
      </c>
      <c r="C94" s="8"/>
      <c r="D94" s="42" t="n">
        <v>110.21</v>
      </c>
      <c r="E94" s="42" t="n">
        <v>70.98</v>
      </c>
      <c r="F94" s="42" t="n">
        <v>56.53</v>
      </c>
      <c r="G94" s="42"/>
      <c r="H94" s="8"/>
      <c r="I94" s="60" t="s">
        <v>285</v>
      </c>
    </row>
    <row r="95" customFormat="false" ht="15" hidden="false" customHeight="false" outlineLevel="0" collapsed="false">
      <c r="A95" s="70" t="s">
        <v>306</v>
      </c>
      <c r="B95" s="8" t="s">
        <v>1799</v>
      </c>
      <c r="C95" s="8"/>
      <c r="D95" s="42" t="n">
        <v>145.48</v>
      </c>
      <c r="E95" s="42" t="n">
        <v>85.09</v>
      </c>
      <c r="F95" s="42" t="n">
        <v>59.52</v>
      </c>
      <c r="G95" s="42" t="n">
        <v>44.47</v>
      </c>
      <c r="H95" s="70" t="s">
        <v>1806</v>
      </c>
      <c r="I95" s="60" t="s">
        <v>285</v>
      </c>
    </row>
    <row r="96" customFormat="false" ht="15" hidden="false" customHeight="false" outlineLevel="0" collapsed="false">
      <c r="A96" s="8" t="s">
        <v>1873</v>
      </c>
      <c r="B96" s="8" t="s">
        <v>1799</v>
      </c>
      <c r="C96" s="8"/>
      <c r="D96" s="42" t="n">
        <v>123.43</v>
      </c>
      <c r="E96" s="42" t="n">
        <v>82.01</v>
      </c>
      <c r="F96" s="42" t="n">
        <v>66.05</v>
      </c>
      <c r="G96" s="42"/>
      <c r="H96" s="8"/>
      <c r="I96" s="60" t="s">
        <v>285</v>
      </c>
    </row>
    <row r="97" customFormat="false" ht="15" hidden="false" customHeight="false" outlineLevel="0" collapsed="false">
      <c r="A97" s="8" t="s">
        <v>1874</v>
      </c>
      <c r="B97" s="8" t="s">
        <v>1799</v>
      </c>
      <c r="C97" s="8"/>
      <c r="D97" s="42" t="n">
        <v>83.75</v>
      </c>
      <c r="E97" s="42" t="n">
        <v>46.73</v>
      </c>
      <c r="F97" s="42" t="n">
        <v>35.71</v>
      </c>
      <c r="G97" s="42" t="n">
        <v>25.86</v>
      </c>
      <c r="H97" s="8"/>
      <c r="I97" s="60" t="s">
        <v>285</v>
      </c>
    </row>
    <row r="98" customFormat="false" ht="15" hidden="false" customHeight="false" outlineLevel="0" collapsed="false">
      <c r="A98" s="8" t="s">
        <v>1875</v>
      </c>
      <c r="B98" s="8" t="s">
        <v>1876</v>
      </c>
      <c r="C98" s="8"/>
      <c r="D98" s="42" t="n">
        <v>149.89</v>
      </c>
      <c r="E98" s="42" t="n">
        <v>89.5</v>
      </c>
      <c r="F98" s="42" t="n">
        <v>70.02</v>
      </c>
      <c r="G98" s="42" t="n">
        <v>45.11</v>
      </c>
      <c r="H98" s="8"/>
      <c r="I98" s="60" t="s">
        <v>285</v>
      </c>
    </row>
    <row r="99" customFormat="false" ht="15" hidden="false" customHeight="false" outlineLevel="0" collapsed="false">
      <c r="A99" s="8" t="s">
        <v>1877</v>
      </c>
      <c r="B99" s="8" t="s">
        <v>1876</v>
      </c>
      <c r="C99" s="8"/>
      <c r="D99" s="42" t="n">
        <v>191.78</v>
      </c>
      <c r="E99" s="42" t="n">
        <v>125.22</v>
      </c>
      <c r="F99" s="42" t="n">
        <v>100.53</v>
      </c>
      <c r="G99" s="42" t="n">
        <v>67.15</v>
      </c>
      <c r="H99" s="8"/>
      <c r="I99" s="60" t="s">
        <v>285</v>
      </c>
    </row>
    <row r="100" customFormat="false" ht="15" hidden="false" customHeight="false" outlineLevel="0" collapsed="false">
      <c r="A100" s="8" t="s">
        <v>1878</v>
      </c>
      <c r="B100" s="8" t="s">
        <v>1876</v>
      </c>
      <c r="C100" s="8"/>
      <c r="D100" s="42" t="n">
        <v>191.78</v>
      </c>
      <c r="E100" s="42" t="n">
        <v>125.22</v>
      </c>
      <c r="F100" s="42" t="n">
        <v>100.53</v>
      </c>
      <c r="G100" s="42" t="n">
        <v>67.15</v>
      </c>
      <c r="H100" s="8"/>
      <c r="I100" s="60" t="s">
        <v>285</v>
      </c>
    </row>
    <row r="101" customFormat="false" ht="15" hidden="false" customHeight="false" outlineLevel="0" collapsed="false">
      <c r="A101" s="70" t="s">
        <v>296</v>
      </c>
      <c r="B101" s="8" t="s">
        <v>1876</v>
      </c>
      <c r="C101" s="8"/>
      <c r="D101" s="42" t="n">
        <v>165.32</v>
      </c>
      <c r="E101" s="42" t="n">
        <v>103.61</v>
      </c>
      <c r="F101" s="42" t="n">
        <v>81.83</v>
      </c>
      <c r="G101" s="42" t="n">
        <v>53.26</v>
      </c>
      <c r="H101" s="70" t="s">
        <v>1806</v>
      </c>
      <c r="I101" s="60" t="s">
        <v>285</v>
      </c>
    </row>
    <row r="102" customFormat="false" ht="15" hidden="false" customHeight="false" outlineLevel="0" collapsed="false">
      <c r="A102" s="8" t="s">
        <v>1879</v>
      </c>
      <c r="B102" s="8" t="s">
        <v>1876</v>
      </c>
      <c r="C102" s="8"/>
      <c r="D102" s="42" t="n">
        <v>99.18</v>
      </c>
      <c r="E102" s="42" t="n">
        <v>44.09</v>
      </c>
      <c r="F102" s="42" t="n">
        <v>30.42</v>
      </c>
      <c r="G102" s="42" t="n">
        <v>17.92</v>
      </c>
      <c r="H102" s="8"/>
      <c r="I102" s="60" t="s">
        <v>285</v>
      </c>
    </row>
    <row r="103" customFormat="false" ht="15" hidden="false" customHeight="false" outlineLevel="0" collapsed="false">
      <c r="A103" s="8" t="s">
        <v>1880</v>
      </c>
      <c r="B103" s="8" t="s">
        <v>1876</v>
      </c>
      <c r="C103" s="8"/>
      <c r="D103" s="42" t="n">
        <v>767.17</v>
      </c>
      <c r="E103" s="42" t="n">
        <v>591.27</v>
      </c>
      <c r="F103" s="42" t="n">
        <v>449.83</v>
      </c>
      <c r="G103" s="42" t="n">
        <v>308.6</v>
      </c>
      <c r="H103" s="8"/>
      <c r="I103" s="60" t="s">
        <v>285</v>
      </c>
    </row>
    <row r="104" customFormat="false" ht="15" hidden="false" customHeight="false" outlineLevel="0" collapsed="false">
      <c r="A104" s="8" t="s">
        <v>1881</v>
      </c>
      <c r="B104" s="8" t="s">
        <v>1876</v>
      </c>
      <c r="C104" s="8"/>
      <c r="D104" s="42" t="n">
        <v>143.28</v>
      </c>
      <c r="E104" s="42" t="n">
        <v>83.77</v>
      </c>
      <c r="F104" s="42" t="n">
        <v>62.88</v>
      </c>
      <c r="G104" s="42" t="n">
        <v>41.6</v>
      </c>
      <c r="H104" s="8"/>
      <c r="I104" s="60" t="s">
        <v>285</v>
      </c>
    </row>
    <row r="105" customFormat="false" ht="15" hidden="false" customHeight="false" outlineLevel="0" collapsed="false">
      <c r="A105" s="8" t="s">
        <v>1882</v>
      </c>
      <c r="B105" s="8" t="s">
        <v>1876</v>
      </c>
      <c r="C105" s="8"/>
      <c r="D105" s="42" t="n">
        <v>196.19</v>
      </c>
      <c r="E105" s="42" t="n">
        <v>114.63</v>
      </c>
      <c r="F105" s="42" t="n">
        <v>77.6</v>
      </c>
      <c r="G105" s="42" t="n">
        <v>51.72</v>
      </c>
      <c r="H105" s="8"/>
      <c r="I105" s="60" t="s">
        <v>285</v>
      </c>
    </row>
    <row r="106" customFormat="false" ht="15" hidden="false" customHeight="false" outlineLevel="0" collapsed="false">
      <c r="A106" s="8" t="s">
        <v>1883</v>
      </c>
      <c r="B106" s="8" t="s">
        <v>1876</v>
      </c>
      <c r="C106" s="8"/>
      <c r="D106" s="42" t="n">
        <v>108</v>
      </c>
      <c r="E106" s="42" t="n">
        <v>50.7</v>
      </c>
      <c r="F106" s="42" t="n">
        <v>33.24</v>
      </c>
      <c r="G106" s="42"/>
      <c r="H106" s="8"/>
      <c r="I106" s="60" t="s">
        <v>285</v>
      </c>
    </row>
    <row r="107" customFormat="false" ht="15" hidden="false" customHeight="false" outlineLevel="0" collapsed="false">
      <c r="A107" s="8" t="s">
        <v>1884</v>
      </c>
      <c r="B107" s="8" t="s">
        <v>1876</v>
      </c>
      <c r="C107" s="8"/>
      <c r="D107" s="42" t="n">
        <v>264.53</v>
      </c>
      <c r="E107" s="42" t="n">
        <v>175.48</v>
      </c>
      <c r="F107" s="42" t="n">
        <v>137.57</v>
      </c>
      <c r="G107" s="42" t="n">
        <v>84.7</v>
      </c>
      <c r="H107" s="8"/>
      <c r="I107" s="60" t="s">
        <v>285</v>
      </c>
    </row>
    <row r="108" customFormat="false" ht="15" hidden="false" customHeight="false" outlineLevel="0" collapsed="false">
      <c r="A108" s="8" t="s">
        <v>1885</v>
      </c>
      <c r="B108" s="8" t="s">
        <v>1876</v>
      </c>
      <c r="C108" s="8"/>
      <c r="D108" s="42"/>
      <c r="E108" s="42"/>
      <c r="F108" s="42"/>
      <c r="G108" s="42" t="n">
        <v>355.36</v>
      </c>
      <c r="H108" s="8"/>
      <c r="I108" s="60" t="s">
        <v>285</v>
      </c>
    </row>
    <row r="109" customFormat="false" ht="15" hidden="false" customHeight="false" outlineLevel="0" collapsed="false">
      <c r="A109" s="8" t="s">
        <v>1886</v>
      </c>
      <c r="B109" s="8" t="s">
        <v>1876</v>
      </c>
      <c r="C109" s="8"/>
      <c r="D109" s="42" t="n">
        <v>114.62</v>
      </c>
      <c r="E109" s="42" t="n">
        <v>57.76</v>
      </c>
      <c r="F109" s="42" t="n">
        <v>38.62</v>
      </c>
      <c r="G109" s="42"/>
      <c r="H109" s="8"/>
      <c r="I109" s="60" t="s">
        <v>285</v>
      </c>
    </row>
    <row r="110" customFormat="false" ht="15" hidden="false" customHeight="false" outlineLevel="0" collapsed="false">
      <c r="A110" s="8" t="s">
        <v>1887</v>
      </c>
      <c r="B110" s="8" t="s">
        <v>1876</v>
      </c>
      <c r="C110" s="8"/>
      <c r="D110" s="42" t="n">
        <v>92.57</v>
      </c>
      <c r="E110" s="42" t="n">
        <v>38.36</v>
      </c>
      <c r="F110" s="42" t="n">
        <v>23.63</v>
      </c>
      <c r="G110" s="42" t="n">
        <v>14</v>
      </c>
      <c r="H110" s="8"/>
      <c r="I110" s="60" t="s">
        <v>285</v>
      </c>
    </row>
    <row r="111" customFormat="false" ht="15" hidden="false" customHeight="false" outlineLevel="0" collapsed="false">
      <c r="A111" s="8" t="s">
        <v>1888</v>
      </c>
      <c r="B111" s="8" t="s">
        <v>1876</v>
      </c>
      <c r="C111" s="8"/>
      <c r="D111" s="42" t="n">
        <v>850.95</v>
      </c>
      <c r="E111" s="42" t="n">
        <v>660.05</v>
      </c>
      <c r="F111" s="42" t="n">
        <v>502.92</v>
      </c>
      <c r="G111" s="42" t="n">
        <v>345.27</v>
      </c>
      <c r="H111" s="8"/>
      <c r="I111" s="60" t="s">
        <v>285</v>
      </c>
    </row>
    <row r="112" customFormat="false" ht="15" hidden="false" customHeight="false" outlineLevel="0" collapsed="false">
      <c r="A112" s="8" t="s">
        <v>1889</v>
      </c>
      <c r="B112" s="8" t="s">
        <v>1890</v>
      </c>
      <c r="C112" s="8"/>
      <c r="D112" s="42" t="n">
        <v>134.46</v>
      </c>
      <c r="E112" s="42" t="n">
        <v>90.38</v>
      </c>
      <c r="F112" s="42" t="n">
        <v>73.37</v>
      </c>
      <c r="G112" s="42" t="n">
        <v>55.45</v>
      </c>
      <c r="H112" s="8"/>
      <c r="I112" s="60" t="s">
        <v>285</v>
      </c>
    </row>
    <row r="113" customFormat="false" ht="15" hidden="false" customHeight="false" outlineLevel="0" collapsed="false">
      <c r="A113" s="8" t="s">
        <v>1891</v>
      </c>
      <c r="B113" s="8" t="s">
        <v>1890</v>
      </c>
      <c r="C113" s="8"/>
      <c r="D113" s="42" t="n">
        <v>116.82</v>
      </c>
      <c r="E113" s="42" t="n">
        <v>75.83</v>
      </c>
      <c r="F113" s="42" t="n">
        <v>60.76</v>
      </c>
      <c r="G113" s="42" t="n">
        <v>45.55</v>
      </c>
      <c r="H113" s="8"/>
      <c r="I113" s="60" t="s">
        <v>285</v>
      </c>
    </row>
    <row r="114" customFormat="false" ht="15" hidden="false" customHeight="false" outlineLevel="0" collapsed="false">
      <c r="A114" s="8" t="s">
        <v>1892</v>
      </c>
      <c r="B114" s="8" t="s">
        <v>1890</v>
      </c>
      <c r="C114" s="8"/>
      <c r="D114" s="42" t="n">
        <v>114.62</v>
      </c>
      <c r="E114" s="42" t="n">
        <v>73.19</v>
      </c>
      <c r="F114" s="42" t="n">
        <v>58.64</v>
      </c>
      <c r="G114" s="42" t="n">
        <v>43.89</v>
      </c>
      <c r="H114" s="8"/>
      <c r="I114" s="60" t="s">
        <v>285</v>
      </c>
    </row>
    <row r="115" customFormat="false" ht="15" hidden="false" customHeight="false" outlineLevel="0" collapsed="false">
      <c r="A115" s="8" t="s">
        <v>1893</v>
      </c>
      <c r="B115" s="8" t="s">
        <v>1890</v>
      </c>
      <c r="C115" s="8"/>
      <c r="D115" s="42" t="n">
        <v>94.78</v>
      </c>
      <c r="E115" s="42" t="n">
        <v>55.99</v>
      </c>
      <c r="F115" s="42" t="n">
        <v>43.74</v>
      </c>
      <c r="G115" s="42" t="n">
        <v>32.21</v>
      </c>
      <c r="H115" s="8"/>
      <c r="I115" s="60" t="s">
        <v>285</v>
      </c>
    </row>
    <row r="116" customFormat="false" ht="15" hidden="false" customHeight="false" outlineLevel="0" collapsed="false">
      <c r="A116" s="8" t="s">
        <v>1894</v>
      </c>
      <c r="B116" s="8" t="s">
        <v>1890</v>
      </c>
      <c r="C116" s="8"/>
      <c r="D116" s="42" t="n">
        <v>116.82</v>
      </c>
      <c r="E116" s="42" t="n">
        <v>75.39</v>
      </c>
      <c r="F116" s="42" t="n">
        <v>60.23</v>
      </c>
      <c r="G116" s="42" t="n">
        <v>45.13</v>
      </c>
      <c r="H116" s="8"/>
      <c r="I116" s="60" t="s">
        <v>285</v>
      </c>
    </row>
    <row r="117" customFormat="false" ht="15" hidden="false" customHeight="false" outlineLevel="0" collapsed="false">
      <c r="A117" s="8" t="s">
        <v>1895</v>
      </c>
      <c r="B117" s="8" t="s">
        <v>1890</v>
      </c>
      <c r="C117" s="8"/>
      <c r="D117" s="42" t="n">
        <v>207.21</v>
      </c>
      <c r="E117" s="42" t="n">
        <v>143.29</v>
      </c>
      <c r="F117" s="42" t="n">
        <v>116.58</v>
      </c>
      <c r="G117" s="42" t="n">
        <v>88.32</v>
      </c>
      <c r="H117" s="8"/>
      <c r="I117" s="60" t="s">
        <v>285</v>
      </c>
    </row>
    <row r="118" customFormat="false" ht="15" hidden="false" customHeight="false" outlineLevel="0" collapsed="false">
      <c r="A118" s="8" t="s">
        <v>652</v>
      </c>
      <c r="B118" s="8" t="s">
        <v>1890</v>
      </c>
      <c r="C118" s="8"/>
      <c r="D118" s="42" t="n">
        <v>90.37</v>
      </c>
      <c r="E118" s="42" t="n">
        <v>68.78</v>
      </c>
      <c r="F118" s="42" t="n">
        <v>53.35</v>
      </c>
      <c r="G118" s="42" t="n">
        <v>39.09</v>
      </c>
      <c r="H118" s="8"/>
      <c r="I118" s="60" t="s">
        <v>285</v>
      </c>
    </row>
    <row r="119" customFormat="false" ht="15" hidden="false" customHeight="false" outlineLevel="0" collapsed="false">
      <c r="A119" s="8" t="s">
        <v>1639</v>
      </c>
      <c r="B119" s="8" t="s">
        <v>1896</v>
      </c>
      <c r="C119" s="8"/>
      <c r="D119" s="42" t="n">
        <v>50.68</v>
      </c>
      <c r="E119" s="42" t="n">
        <v>24.69</v>
      </c>
      <c r="F119" s="42" t="n">
        <v>18.17</v>
      </c>
      <c r="G119" s="42" t="n">
        <v>14.37</v>
      </c>
      <c r="H119" s="8"/>
      <c r="I119" s="60" t="s">
        <v>285</v>
      </c>
    </row>
    <row r="120" customFormat="false" ht="15" hidden="false" customHeight="false" outlineLevel="0" collapsed="false">
      <c r="A120" s="8" t="s">
        <v>1897</v>
      </c>
      <c r="B120" s="8" t="s">
        <v>1898</v>
      </c>
      <c r="C120" s="8"/>
      <c r="D120" s="42" t="n">
        <v>39.66</v>
      </c>
      <c r="E120" s="42" t="n">
        <v>28.66</v>
      </c>
      <c r="F120" s="42" t="n">
        <v>23.72</v>
      </c>
      <c r="G120" s="42" t="n">
        <v>20.39</v>
      </c>
      <c r="H120" s="8"/>
      <c r="I120" s="60" t="s">
        <v>285</v>
      </c>
    </row>
    <row r="121" customFormat="false" ht="15" hidden="false" customHeight="false" outlineLevel="0" collapsed="false">
      <c r="A121" s="8" t="s">
        <v>1899</v>
      </c>
      <c r="B121" s="8" t="s">
        <v>1898</v>
      </c>
      <c r="C121" s="8"/>
      <c r="D121" s="42" t="n">
        <v>77.14</v>
      </c>
      <c r="E121" s="42" t="n">
        <v>46.73</v>
      </c>
      <c r="F121" s="42" t="n">
        <v>37.48</v>
      </c>
      <c r="G121" s="42" t="n">
        <v>30.03</v>
      </c>
      <c r="H121" s="8"/>
      <c r="I121" s="60" t="s">
        <v>285</v>
      </c>
    </row>
    <row r="122" customFormat="false" ht="15" hidden="false" customHeight="false" outlineLevel="0" collapsed="false">
      <c r="A122" s="8" t="s">
        <v>1900</v>
      </c>
      <c r="B122" s="8" t="s">
        <v>1898</v>
      </c>
      <c r="C122" s="8"/>
      <c r="D122" s="42" t="n">
        <v>68.32</v>
      </c>
      <c r="E122" s="42" t="n">
        <v>39.68</v>
      </c>
      <c r="F122" s="42" t="n">
        <v>31.39</v>
      </c>
      <c r="G122" s="42" t="n">
        <v>25.02</v>
      </c>
      <c r="H122" s="8"/>
      <c r="I122" s="60" t="s">
        <v>285</v>
      </c>
    </row>
    <row r="123" customFormat="false" ht="15" hidden="false" customHeight="false" outlineLevel="0" collapsed="false">
      <c r="A123" s="8" t="s">
        <v>1901</v>
      </c>
      <c r="B123" s="8" t="s">
        <v>1898</v>
      </c>
      <c r="C123" s="8"/>
      <c r="D123" s="42" t="n">
        <v>72.73</v>
      </c>
      <c r="E123" s="42" t="n">
        <v>44.09</v>
      </c>
      <c r="F123" s="42" t="n">
        <v>35.45</v>
      </c>
      <c r="G123" s="42" t="n">
        <v>28.35</v>
      </c>
      <c r="H123" s="8"/>
      <c r="I123" s="60" t="s">
        <v>285</v>
      </c>
    </row>
    <row r="124" customFormat="false" ht="15" hidden="false" customHeight="false" outlineLevel="0" collapsed="false">
      <c r="A124" s="8" t="s">
        <v>1902</v>
      </c>
      <c r="B124" s="8" t="s">
        <v>1898</v>
      </c>
      <c r="C124" s="8"/>
      <c r="D124" s="42" t="n">
        <v>81.55</v>
      </c>
      <c r="E124" s="42" t="n">
        <v>51.14</v>
      </c>
      <c r="F124" s="42" t="n">
        <v>41.53</v>
      </c>
      <c r="G124" s="42" t="n">
        <v>33.36</v>
      </c>
      <c r="H124" s="8"/>
      <c r="I124" s="60" t="s">
        <v>285</v>
      </c>
    </row>
    <row r="125" customFormat="false" ht="15" hidden="false" customHeight="false" outlineLevel="0" collapsed="false">
      <c r="A125" s="8" t="s">
        <v>1903</v>
      </c>
      <c r="B125" s="8" t="s">
        <v>1898</v>
      </c>
      <c r="C125" s="8"/>
      <c r="D125" s="42" t="n">
        <v>70.52</v>
      </c>
      <c r="E125" s="42" t="n">
        <v>48.06</v>
      </c>
      <c r="F125" s="42" t="n">
        <v>33.42</v>
      </c>
      <c r="G125" s="42" t="n">
        <v>26.7</v>
      </c>
      <c r="H125" s="8"/>
      <c r="I125" s="60" t="s">
        <v>285</v>
      </c>
    </row>
    <row r="126" customFormat="false" ht="15" hidden="false" customHeight="false" outlineLevel="0" collapsed="false">
      <c r="A126" s="8" t="s">
        <v>1904</v>
      </c>
      <c r="B126" s="8" t="s">
        <v>1898</v>
      </c>
      <c r="C126" s="8"/>
      <c r="D126" s="42" t="n">
        <v>79.34</v>
      </c>
      <c r="E126" s="42" t="n">
        <v>49.82</v>
      </c>
      <c r="F126" s="42" t="n">
        <v>40.48</v>
      </c>
      <c r="G126" s="42" t="n">
        <v>32.52</v>
      </c>
      <c r="H126" s="8"/>
      <c r="I126" s="60" t="s">
        <v>285</v>
      </c>
    </row>
    <row r="127" customFormat="false" ht="15" hidden="false" customHeight="false" outlineLevel="0" collapsed="false">
      <c r="A127" s="70" t="s">
        <v>369</v>
      </c>
      <c r="B127" s="8" t="s">
        <v>1898</v>
      </c>
      <c r="C127" s="8"/>
      <c r="D127" s="42"/>
      <c r="E127" s="42" t="n">
        <v>53.79</v>
      </c>
      <c r="F127" s="42" t="n">
        <v>44.71</v>
      </c>
      <c r="G127" s="42" t="n">
        <v>39.68</v>
      </c>
      <c r="H127" s="70" t="s">
        <v>1806</v>
      </c>
      <c r="I127" s="60" t="s">
        <v>285</v>
      </c>
    </row>
    <row r="128" customFormat="false" ht="15" hidden="false" customHeight="false" outlineLevel="0" collapsed="false">
      <c r="A128" s="8" t="s">
        <v>1905</v>
      </c>
      <c r="B128" s="8" t="s">
        <v>1898</v>
      </c>
      <c r="C128" s="8"/>
      <c r="D128" s="42" t="n">
        <v>39.66</v>
      </c>
      <c r="E128" s="42" t="n">
        <v>28.21</v>
      </c>
      <c r="F128" s="42" t="n">
        <v>23.28</v>
      </c>
      <c r="G128" s="42" t="n">
        <v>20</v>
      </c>
      <c r="H128" s="8"/>
      <c r="I128" s="60" t="s">
        <v>285</v>
      </c>
    </row>
    <row r="129" customFormat="false" ht="15" hidden="false" customHeight="false" outlineLevel="0" collapsed="false">
      <c r="A129" s="8" t="s">
        <v>1906</v>
      </c>
      <c r="B129" s="8" t="s">
        <v>1898</v>
      </c>
      <c r="C129" s="8"/>
      <c r="D129" s="42" t="n">
        <v>121.23</v>
      </c>
      <c r="E129" s="42" t="n">
        <v>93.47</v>
      </c>
      <c r="F129" s="42" t="n">
        <v>74.07</v>
      </c>
      <c r="G129" s="42" t="n">
        <v>60.32</v>
      </c>
      <c r="H129" s="8"/>
      <c r="I129" s="60" t="s">
        <v>285</v>
      </c>
    </row>
    <row r="130" customFormat="false" ht="15" hidden="false" customHeight="false" outlineLevel="0" collapsed="false">
      <c r="A130" s="8" t="s">
        <v>1907</v>
      </c>
      <c r="B130" s="8" t="s">
        <v>1898</v>
      </c>
      <c r="C130" s="8"/>
      <c r="D130" s="42" t="n">
        <v>68.32</v>
      </c>
      <c r="E130" s="42" t="n">
        <v>38.8</v>
      </c>
      <c r="F130" s="42" t="n">
        <v>30.42</v>
      </c>
      <c r="G130" s="42" t="n">
        <v>24.18</v>
      </c>
      <c r="H130" s="8"/>
      <c r="I130" s="60" t="s">
        <v>285</v>
      </c>
    </row>
    <row r="131" customFormat="false" ht="15" hidden="false" customHeight="false" outlineLevel="0" collapsed="false">
      <c r="A131" s="8" t="s">
        <v>1908</v>
      </c>
      <c r="B131" s="8" t="s">
        <v>1898</v>
      </c>
      <c r="C131" s="8"/>
      <c r="D131" s="42" t="n">
        <v>90.37</v>
      </c>
      <c r="E131" s="42" t="n">
        <v>64.81</v>
      </c>
      <c r="F131" s="42" t="n">
        <v>48.32</v>
      </c>
      <c r="G131" s="42" t="n">
        <v>39.02</v>
      </c>
      <c r="H131" s="8"/>
      <c r="I131" s="60" t="s">
        <v>285</v>
      </c>
    </row>
    <row r="132" customFormat="false" ht="15" hidden="false" customHeight="false" outlineLevel="0" collapsed="false">
      <c r="A132" s="8" t="s">
        <v>1909</v>
      </c>
      <c r="B132" s="8" t="s">
        <v>1898</v>
      </c>
      <c r="C132" s="8"/>
      <c r="D132" s="42" t="n">
        <v>99.18</v>
      </c>
      <c r="E132" s="42" t="n">
        <v>66.57</v>
      </c>
      <c r="F132" s="42" t="n">
        <v>55.64</v>
      </c>
      <c r="G132" s="42" t="n">
        <v>45.02</v>
      </c>
      <c r="H132" s="8"/>
      <c r="I132" s="60" t="s">
        <v>285</v>
      </c>
    </row>
    <row r="133" customFormat="false" ht="15" hidden="false" customHeight="false" outlineLevel="0" collapsed="false">
      <c r="A133" s="8" t="s">
        <v>1910</v>
      </c>
      <c r="B133" s="8" t="s">
        <v>1898</v>
      </c>
      <c r="C133" s="8"/>
      <c r="D133" s="42" t="n">
        <v>77.14</v>
      </c>
      <c r="E133" s="42" t="n">
        <v>46.73</v>
      </c>
      <c r="F133" s="42" t="n">
        <v>37.48</v>
      </c>
      <c r="G133" s="42" t="n">
        <v>30.03</v>
      </c>
      <c r="H133" s="8"/>
      <c r="I133" s="60" t="s">
        <v>285</v>
      </c>
    </row>
    <row r="134" customFormat="false" ht="15" hidden="false" customHeight="false" outlineLevel="0" collapsed="false">
      <c r="A134" s="8" t="s">
        <v>1911</v>
      </c>
      <c r="B134" s="8" t="s">
        <v>1898</v>
      </c>
      <c r="C134" s="8"/>
      <c r="D134" s="42" t="n">
        <v>83.75</v>
      </c>
      <c r="E134" s="42" t="n">
        <v>53.35</v>
      </c>
      <c r="F134" s="42" t="n">
        <v>43.47</v>
      </c>
      <c r="G134" s="42" t="n">
        <v>35.03</v>
      </c>
      <c r="H134" s="8"/>
      <c r="I134" s="60" t="s">
        <v>285</v>
      </c>
    </row>
    <row r="135" customFormat="false" ht="15" hidden="false" customHeight="false" outlineLevel="0" collapsed="false">
      <c r="A135" s="8" t="s">
        <v>1912</v>
      </c>
      <c r="B135" s="8" t="s">
        <v>1898</v>
      </c>
      <c r="C135" s="8"/>
      <c r="D135" s="42" t="n">
        <v>50.68</v>
      </c>
      <c r="E135" s="42" t="n">
        <v>38.8</v>
      </c>
      <c r="F135" s="42" t="n">
        <v>33.77</v>
      </c>
      <c r="G135" s="42" t="n">
        <v>29.63</v>
      </c>
      <c r="H135" s="8"/>
      <c r="I135" s="60" t="s">
        <v>285</v>
      </c>
    </row>
    <row r="136" customFormat="false" ht="15" hidden="false" customHeight="false" outlineLevel="0" collapsed="false">
      <c r="A136" s="8" t="s">
        <v>1913</v>
      </c>
      <c r="B136" s="8" t="s">
        <v>1898</v>
      </c>
      <c r="C136" s="8"/>
      <c r="D136" s="42" t="n">
        <v>61.71</v>
      </c>
      <c r="E136" s="42" t="n">
        <v>33.06</v>
      </c>
      <c r="F136" s="42" t="n">
        <v>25.4</v>
      </c>
      <c r="G136" s="42" t="n">
        <v>20.02</v>
      </c>
      <c r="H136" s="8"/>
      <c r="I136" s="60" t="s">
        <v>285</v>
      </c>
    </row>
    <row r="137" customFormat="false" ht="15" hidden="false" customHeight="false" outlineLevel="0" collapsed="false">
      <c r="A137" s="8" t="s">
        <v>1914</v>
      </c>
      <c r="B137" s="8" t="s">
        <v>1915</v>
      </c>
      <c r="C137" s="8"/>
      <c r="D137" s="42"/>
      <c r="E137" s="42" t="n">
        <v>74.07</v>
      </c>
      <c r="F137" s="42" t="n">
        <v>59.17</v>
      </c>
      <c r="G137" s="42" t="n">
        <v>44.29</v>
      </c>
      <c r="H137" s="8"/>
      <c r="I137" s="60" t="s">
        <v>285</v>
      </c>
    </row>
    <row r="138" customFormat="false" ht="15" hidden="false" customHeight="false" outlineLevel="0" collapsed="false">
      <c r="A138" s="8" t="s">
        <v>1916</v>
      </c>
      <c r="B138" s="8" t="s">
        <v>1915</v>
      </c>
      <c r="C138" s="8"/>
      <c r="D138" s="42"/>
      <c r="E138" s="42" t="n">
        <v>57.76</v>
      </c>
      <c r="F138" s="42" t="n">
        <v>45.15</v>
      </c>
      <c r="G138" s="42" t="n">
        <v>33.31</v>
      </c>
      <c r="H138" s="8"/>
      <c r="I138" s="60" t="s">
        <v>285</v>
      </c>
    </row>
    <row r="139" customFormat="false" ht="15" hidden="false" customHeight="false" outlineLevel="0" collapsed="false">
      <c r="A139" s="8" t="s">
        <v>1917</v>
      </c>
      <c r="B139" s="8" t="s">
        <v>1915</v>
      </c>
      <c r="C139" s="8"/>
      <c r="D139" s="42"/>
      <c r="E139" s="42" t="n">
        <v>133.59</v>
      </c>
      <c r="F139" s="42" t="n">
        <v>110.58</v>
      </c>
      <c r="G139" s="42" t="n">
        <v>84.72</v>
      </c>
      <c r="H139" s="8"/>
      <c r="I139" s="60" t="s">
        <v>285</v>
      </c>
    </row>
    <row r="140" customFormat="false" ht="15" hidden="false" customHeight="false" outlineLevel="0" collapsed="false">
      <c r="A140" s="8" t="s">
        <v>1918</v>
      </c>
      <c r="B140" s="8" t="s">
        <v>1915</v>
      </c>
      <c r="C140" s="8"/>
      <c r="D140" s="42"/>
      <c r="E140" s="42" t="n">
        <v>120.81</v>
      </c>
      <c r="F140" s="42" t="n">
        <v>97.09</v>
      </c>
      <c r="G140" s="42" t="n">
        <v>73.06</v>
      </c>
      <c r="H140" s="8"/>
      <c r="I140" s="60" t="s">
        <v>285</v>
      </c>
    </row>
    <row r="141" customFormat="false" ht="15" hidden="false" customHeight="false" outlineLevel="0" collapsed="false">
      <c r="A141" s="8" t="s">
        <v>1919</v>
      </c>
      <c r="B141" s="8" t="s">
        <v>1915</v>
      </c>
      <c r="C141" s="8"/>
      <c r="D141" s="42"/>
      <c r="E141" s="42" t="n">
        <v>55.55</v>
      </c>
      <c r="F141" s="42" t="n">
        <v>43.21</v>
      </c>
      <c r="G141" s="42" t="n">
        <v>28.62</v>
      </c>
      <c r="H141" s="8"/>
      <c r="I141" s="60" t="s">
        <v>285</v>
      </c>
    </row>
    <row r="142" customFormat="false" ht="15" hidden="false" customHeight="false" outlineLevel="0" collapsed="false">
      <c r="A142" s="8" t="s">
        <v>1920</v>
      </c>
      <c r="B142" s="8" t="s">
        <v>1915</v>
      </c>
      <c r="C142" s="8"/>
      <c r="D142" s="42"/>
      <c r="E142" s="42" t="n">
        <v>122.13</v>
      </c>
      <c r="F142" s="42" t="n">
        <v>100.79</v>
      </c>
      <c r="G142" s="42" t="n">
        <v>77.01</v>
      </c>
      <c r="H142" s="8"/>
      <c r="I142" s="60" t="s">
        <v>285</v>
      </c>
    </row>
    <row r="143" customFormat="false" ht="15" hidden="false" customHeight="false" outlineLevel="0" collapsed="false">
      <c r="A143" s="8" t="s">
        <v>1921</v>
      </c>
      <c r="B143" s="8" t="s">
        <v>1915</v>
      </c>
      <c r="C143" s="8"/>
      <c r="D143" s="42"/>
      <c r="E143" s="42" t="n">
        <v>73.19</v>
      </c>
      <c r="F143" s="42" t="n">
        <v>58.64</v>
      </c>
      <c r="G143" s="42" t="n">
        <v>43.89</v>
      </c>
      <c r="H143" s="8"/>
      <c r="I143" s="60" t="s">
        <v>285</v>
      </c>
    </row>
    <row r="144" customFormat="false" ht="15" hidden="false" customHeight="false" outlineLevel="0" collapsed="false">
      <c r="A144" s="8" t="s">
        <v>1922</v>
      </c>
      <c r="B144" s="8" t="s">
        <v>1915</v>
      </c>
      <c r="C144" s="8"/>
      <c r="D144" s="42"/>
      <c r="E144" s="42" t="n">
        <v>167.54</v>
      </c>
      <c r="F144" s="42" t="n">
        <v>139.86</v>
      </c>
      <c r="G144" s="42" t="n">
        <v>107.72</v>
      </c>
      <c r="H144" s="8"/>
      <c r="I144" s="60" t="s">
        <v>285</v>
      </c>
    </row>
    <row r="145" customFormat="false" ht="15" hidden="false" customHeight="false" outlineLevel="0" collapsed="false">
      <c r="A145" s="8" t="s">
        <v>1923</v>
      </c>
      <c r="B145" s="8" t="s">
        <v>1915</v>
      </c>
      <c r="C145" s="8"/>
      <c r="D145" s="42" t="n">
        <v>116.82</v>
      </c>
      <c r="E145" s="42" t="n">
        <v>75.83</v>
      </c>
      <c r="F145" s="42" t="n">
        <v>60.76</v>
      </c>
      <c r="G145" s="42" t="n">
        <v>45.55</v>
      </c>
      <c r="H145" s="8"/>
      <c r="I145" s="60" t="s">
        <v>285</v>
      </c>
    </row>
    <row r="146" customFormat="false" ht="15" hidden="false" customHeight="false" outlineLevel="0" collapsed="false">
      <c r="A146" s="8" t="s">
        <v>1924</v>
      </c>
      <c r="B146" s="8" t="s">
        <v>1915</v>
      </c>
      <c r="C146" s="8"/>
      <c r="D146" s="42" t="n">
        <v>268.94</v>
      </c>
      <c r="E146" s="42" t="n">
        <v>209.87</v>
      </c>
      <c r="F146" s="42" t="n">
        <v>176.37</v>
      </c>
      <c r="G146" s="42" t="n">
        <v>136.38</v>
      </c>
      <c r="H146" s="8"/>
      <c r="I146" s="60" t="s">
        <v>285</v>
      </c>
    </row>
    <row r="147" customFormat="false" ht="15" hidden="false" customHeight="false" outlineLevel="0" collapsed="false">
      <c r="A147" s="8" t="s">
        <v>1925</v>
      </c>
      <c r="B147" s="8" t="s">
        <v>1915</v>
      </c>
      <c r="C147" s="8"/>
      <c r="D147" s="42" t="n">
        <v>1051.57</v>
      </c>
      <c r="E147" s="42" t="n">
        <v>864.19</v>
      </c>
      <c r="F147" s="42" t="n">
        <v>735.73</v>
      </c>
      <c r="G147" s="42"/>
      <c r="H147" s="8"/>
      <c r="I147" s="60" t="s">
        <v>285</v>
      </c>
    </row>
    <row r="148" customFormat="false" ht="15" hidden="false" customHeight="false" outlineLevel="0" collapsed="false">
      <c r="A148" s="70" t="s">
        <v>457</v>
      </c>
      <c r="B148" s="8" t="s">
        <v>1915</v>
      </c>
      <c r="C148" s="8"/>
      <c r="D148" s="42" t="n">
        <v>282.16</v>
      </c>
      <c r="E148" s="42" t="n">
        <v>195.76</v>
      </c>
      <c r="F148" s="42" t="n">
        <v>159.61</v>
      </c>
      <c r="G148" s="42" t="n">
        <v>121.1</v>
      </c>
      <c r="H148" s="70" t="s">
        <v>1806</v>
      </c>
      <c r="I148" s="60" t="s">
        <v>285</v>
      </c>
    </row>
    <row r="149" customFormat="false" ht="15" hidden="false" customHeight="false" outlineLevel="0" collapsed="false">
      <c r="A149" s="8" t="s">
        <v>1926</v>
      </c>
      <c r="B149" s="8" t="s">
        <v>1915</v>
      </c>
      <c r="C149" s="8"/>
      <c r="D149" s="42" t="n">
        <v>892.84</v>
      </c>
      <c r="E149" s="42" t="n">
        <v>719.57</v>
      </c>
      <c r="F149" s="42" t="n">
        <v>605.65</v>
      </c>
      <c r="G149" s="42" t="n">
        <v>444.43</v>
      </c>
      <c r="H149" s="8"/>
      <c r="I149" s="60" t="s">
        <v>285</v>
      </c>
    </row>
    <row r="150" customFormat="false" ht="15" hidden="false" customHeight="false" outlineLevel="0" collapsed="false">
      <c r="A150" s="8" t="s">
        <v>1927</v>
      </c>
      <c r="B150" s="8" t="s">
        <v>1915</v>
      </c>
      <c r="C150" s="8" t="s">
        <v>1928</v>
      </c>
      <c r="D150" s="42" t="n">
        <v>134.46</v>
      </c>
      <c r="E150" s="42" t="n">
        <v>86.42</v>
      </c>
      <c r="F150" s="42" t="n">
        <v>69.05</v>
      </c>
      <c r="G150" s="42" t="n">
        <v>51.65</v>
      </c>
      <c r="H150" s="8"/>
      <c r="I150" s="60" t="s">
        <v>285</v>
      </c>
    </row>
    <row r="151" customFormat="false" ht="15" hidden="false" customHeight="false" outlineLevel="0" collapsed="false">
      <c r="A151" s="8" t="s">
        <v>1929</v>
      </c>
      <c r="B151" s="8" t="s">
        <v>1915</v>
      </c>
      <c r="C151" s="8"/>
      <c r="D151" s="42" t="n">
        <v>266.73</v>
      </c>
      <c r="E151" s="42" t="n">
        <v>194</v>
      </c>
      <c r="F151" s="42" t="n">
        <v>160.5</v>
      </c>
      <c r="G151" s="42"/>
      <c r="H151" s="8"/>
      <c r="I151" s="60" t="s">
        <v>285</v>
      </c>
    </row>
    <row r="152" customFormat="false" ht="15" hidden="false" customHeight="false" outlineLevel="0" collapsed="false">
      <c r="A152" s="8" t="s">
        <v>1930</v>
      </c>
      <c r="B152" s="8" t="s">
        <v>1915</v>
      </c>
      <c r="C152" s="8"/>
      <c r="D152" s="42" t="n">
        <v>1051.57</v>
      </c>
      <c r="E152" s="42" t="n">
        <v>864.19</v>
      </c>
      <c r="F152" s="42" t="n">
        <v>735.73</v>
      </c>
      <c r="G152" s="42"/>
      <c r="H152" s="8"/>
      <c r="I152" s="60" t="s">
        <v>285</v>
      </c>
    </row>
    <row r="153" customFormat="false" ht="15" hidden="false" customHeight="false" outlineLevel="0" collapsed="false">
      <c r="A153" s="70" t="s">
        <v>418</v>
      </c>
      <c r="B153" s="8" t="s">
        <v>1915</v>
      </c>
      <c r="C153" s="8"/>
      <c r="D153" s="42" t="n">
        <v>590.81</v>
      </c>
      <c r="E153" s="42" t="n">
        <v>453.26</v>
      </c>
      <c r="F153" s="42" t="n">
        <v>379.9</v>
      </c>
      <c r="G153" s="42"/>
      <c r="H153" s="70" t="s">
        <v>1806</v>
      </c>
      <c r="I153" s="60" t="s">
        <v>285</v>
      </c>
    </row>
    <row r="154" customFormat="false" ht="15" hidden="false" customHeight="false" outlineLevel="0" collapsed="false">
      <c r="A154" s="8" t="s">
        <v>1931</v>
      </c>
      <c r="B154" s="8" t="s">
        <v>1915</v>
      </c>
      <c r="C154" s="8"/>
      <c r="D154" s="42" t="n">
        <v>861.97</v>
      </c>
      <c r="E154" s="42" t="n">
        <v>711.19</v>
      </c>
      <c r="F154" s="42" t="n">
        <v>605.65</v>
      </c>
      <c r="G154" s="42"/>
      <c r="H154" s="8"/>
      <c r="I154" s="60" t="s">
        <v>285</v>
      </c>
    </row>
    <row r="155" customFormat="false" ht="15" hidden="false" customHeight="false" outlineLevel="0" collapsed="false">
      <c r="A155" s="8" t="s">
        <v>1932</v>
      </c>
      <c r="B155" s="8" t="s">
        <v>1915</v>
      </c>
      <c r="C155" s="8"/>
      <c r="D155" s="42" t="n">
        <v>114.62</v>
      </c>
      <c r="E155" s="42" t="n">
        <v>74.07</v>
      </c>
      <c r="F155" s="42" t="n">
        <v>59.17</v>
      </c>
      <c r="G155" s="42" t="n">
        <v>44.29</v>
      </c>
      <c r="H155" s="8"/>
      <c r="I155" s="60" t="s">
        <v>285</v>
      </c>
    </row>
    <row r="156" customFormat="false" ht="15" hidden="false" customHeight="false" outlineLevel="0" collapsed="false">
      <c r="A156" s="8" t="s">
        <v>1933</v>
      </c>
      <c r="B156" s="8" t="s">
        <v>1915</v>
      </c>
      <c r="C156" s="8"/>
      <c r="D156" s="42" t="n">
        <v>96.98</v>
      </c>
      <c r="E156" s="42" t="n">
        <v>57.76</v>
      </c>
      <c r="F156" s="42" t="n">
        <v>45.15</v>
      </c>
      <c r="G156" s="42" t="n">
        <v>33.31</v>
      </c>
      <c r="H156" s="8"/>
      <c r="I156" s="60" t="s">
        <v>285</v>
      </c>
    </row>
    <row r="157" customFormat="false" ht="15" hidden="false" customHeight="false" outlineLevel="0" collapsed="false">
      <c r="A157" s="8" t="s">
        <v>1934</v>
      </c>
      <c r="B157" s="8" t="s">
        <v>1915</v>
      </c>
      <c r="C157" s="8"/>
      <c r="D157" s="42" t="n">
        <v>200.6</v>
      </c>
      <c r="E157" s="42" t="n">
        <v>133.59</v>
      </c>
      <c r="F157" s="42" t="n">
        <v>110.58</v>
      </c>
      <c r="G157" s="42" t="n">
        <v>84.72</v>
      </c>
      <c r="H157" s="8"/>
      <c r="I157" s="60" t="s">
        <v>285</v>
      </c>
    </row>
    <row r="158" customFormat="false" ht="15" hidden="false" customHeight="false" outlineLevel="0" collapsed="false">
      <c r="A158" s="8" t="s">
        <v>1935</v>
      </c>
      <c r="B158" s="8" t="s">
        <v>1915</v>
      </c>
      <c r="C158" s="8"/>
      <c r="D158" s="42" t="n">
        <v>182.96</v>
      </c>
      <c r="E158" s="42" t="n">
        <v>120.81</v>
      </c>
      <c r="F158" s="42" t="n">
        <v>97.09</v>
      </c>
      <c r="G158" s="42" t="n">
        <v>73.06</v>
      </c>
      <c r="H158" s="8"/>
      <c r="I158" s="60" t="s">
        <v>285</v>
      </c>
    </row>
    <row r="159" customFormat="false" ht="15" hidden="false" customHeight="false" outlineLevel="0" collapsed="false">
      <c r="A159" s="8" t="s">
        <v>1936</v>
      </c>
      <c r="B159" s="8" t="s">
        <v>1915</v>
      </c>
      <c r="C159" s="8"/>
      <c r="D159" s="42" t="n">
        <v>94.78</v>
      </c>
      <c r="E159" s="42" t="n">
        <v>55.55</v>
      </c>
      <c r="F159" s="42" t="n">
        <v>43.21</v>
      </c>
      <c r="G159" s="42" t="n">
        <v>28.62</v>
      </c>
      <c r="H159" s="8"/>
      <c r="I159" s="60" t="s">
        <v>285</v>
      </c>
    </row>
    <row r="160" customFormat="false" ht="15" hidden="false" customHeight="false" outlineLevel="0" collapsed="false">
      <c r="A160" s="70" t="s">
        <v>351</v>
      </c>
      <c r="B160" s="8" t="s">
        <v>1915</v>
      </c>
      <c r="C160" s="8"/>
      <c r="D160" s="42" t="n">
        <v>169.73</v>
      </c>
      <c r="E160" s="42" t="n">
        <v>122.13</v>
      </c>
      <c r="F160" s="42" t="n">
        <v>100.79</v>
      </c>
      <c r="G160" s="42" t="n">
        <v>77.01</v>
      </c>
      <c r="H160" s="70" t="s">
        <v>1806</v>
      </c>
      <c r="I160" s="60" t="s">
        <v>285</v>
      </c>
    </row>
    <row r="161" customFormat="false" ht="15" hidden="false" customHeight="false" outlineLevel="0" collapsed="false">
      <c r="A161" s="8" t="s">
        <v>1937</v>
      </c>
      <c r="B161" s="8" t="s">
        <v>1915</v>
      </c>
      <c r="C161" s="8"/>
      <c r="D161" s="42" t="n">
        <v>1730.58</v>
      </c>
      <c r="E161" s="42" t="n">
        <v>1490.74</v>
      </c>
      <c r="F161" s="42" t="n">
        <v>1281.59</v>
      </c>
      <c r="G161" s="42"/>
      <c r="H161" s="8"/>
      <c r="I161" s="60" t="s">
        <v>285</v>
      </c>
    </row>
    <row r="162" customFormat="false" ht="15" hidden="false" customHeight="false" outlineLevel="0" collapsed="false">
      <c r="A162" s="8" t="s">
        <v>1938</v>
      </c>
      <c r="B162" s="8" t="s">
        <v>1915</v>
      </c>
      <c r="C162" s="8"/>
      <c r="D162" s="42" t="n">
        <v>2045.83</v>
      </c>
      <c r="E162" s="42" t="n">
        <v>1750.88</v>
      </c>
      <c r="F162" s="42" t="n">
        <v>1479.39</v>
      </c>
      <c r="G162" s="42"/>
      <c r="H162" s="8"/>
      <c r="I162" s="60" t="s">
        <v>285</v>
      </c>
    </row>
    <row r="163" customFormat="false" ht="15" hidden="false" customHeight="false" outlineLevel="0" collapsed="false">
      <c r="A163" s="8" t="s">
        <v>1939</v>
      </c>
      <c r="B163" s="8" t="s">
        <v>1915</v>
      </c>
      <c r="C163" s="8"/>
      <c r="D163" s="42" t="n">
        <v>619.47</v>
      </c>
      <c r="E163" s="42" t="n">
        <v>491.62</v>
      </c>
      <c r="F163" s="42" t="n">
        <v>415.09</v>
      </c>
      <c r="G163" s="42"/>
      <c r="H163" s="8"/>
      <c r="I163" s="60" t="s">
        <v>285</v>
      </c>
    </row>
    <row r="164" customFormat="false" ht="15" hidden="false" customHeight="false" outlineLevel="0" collapsed="false">
      <c r="A164" s="8" t="s">
        <v>1940</v>
      </c>
      <c r="B164" s="8" t="s">
        <v>1915</v>
      </c>
      <c r="C164" s="8"/>
      <c r="D164" s="42" t="n">
        <v>114.62</v>
      </c>
      <c r="E164" s="42" t="n">
        <v>73.19</v>
      </c>
      <c r="F164" s="42" t="n">
        <v>58.64</v>
      </c>
      <c r="G164" s="42" t="n">
        <v>43.89</v>
      </c>
      <c r="H164" s="8"/>
      <c r="I164" s="60" t="s">
        <v>285</v>
      </c>
    </row>
    <row r="165" customFormat="false" ht="15" hidden="false" customHeight="false" outlineLevel="0" collapsed="false">
      <c r="A165" s="8" t="s">
        <v>1941</v>
      </c>
      <c r="B165" s="8" t="s">
        <v>1915</v>
      </c>
      <c r="C165" s="8"/>
      <c r="D165" s="42" t="n">
        <v>220.44</v>
      </c>
      <c r="E165" s="42" t="n">
        <v>167.54</v>
      </c>
      <c r="F165" s="42" t="n">
        <v>139.86</v>
      </c>
      <c r="G165" s="42" t="n">
        <v>107.72</v>
      </c>
      <c r="H165" s="8"/>
      <c r="I165" s="60" t="s">
        <v>285</v>
      </c>
    </row>
    <row r="166" customFormat="false" ht="15" hidden="false" customHeight="false" outlineLevel="0" collapsed="false">
      <c r="A166" s="8" t="s">
        <v>1942</v>
      </c>
      <c r="B166" s="8" t="s">
        <v>1915</v>
      </c>
      <c r="C166" s="8"/>
      <c r="D166" s="42" t="n">
        <v>229.25</v>
      </c>
      <c r="E166" s="42" t="n">
        <v>161.37</v>
      </c>
      <c r="F166" s="42" t="n">
        <v>132.45</v>
      </c>
      <c r="G166" s="42"/>
      <c r="H166" s="8"/>
      <c r="I166" s="60" t="s">
        <v>285</v>
      </c>
    </row>
    <row r="167" customFormat="false" ht="15" hidden="false" customHeight="false" outlineLevel="0" collapsed="false">
      <c r="A167" s="70" t="s">
        <v>366</v>
      </c>
      <c r="B167" s="8" t="s">
        <v>1915</v>
      </c>
      <c r="C167" s="8"/>
      <c r="D167" s="42" t="n">
        <v>132.25</v>
      </c>
      <c r="E167" s="42" t="n">
        <v>89.5</v>
      </c>
      <c r="F167" s="42" t="n">
        <v>72.4</v>
      </c>
      <c r="G167" s="42" t="n">
        <v>54.72</v>
      </c>
      <c r="H167" s="70" t="s">
        <v>1806</v>
      </c>
      <c r="I167" s="60" t="s">
        <v>285</v>
      </c>
    </row>
    <row r="168" customFormat="false" ht="15" hidden="false" customHeight="false" outlineLevel="0" collapsed="false">
      <c r="A168" s="8" t="s">
        <v>1943</v>
      </c>
      <c r="B168" s="8" t="s">
        <v>1915</v>
      </c>
      <c r="C168" s="8"/>
      <c r="D168" s="42" t="n">
        <v>114.62</v>
      </c>
      <c r="E168" s="42" t="n">
        <v>73.19</v>
      </c>
      <c r="F168" s="42" t="n">
        <v>58.64</v>
      </c>
      <c r="G168" s="42" t="n">
        <v>43.89</v>
      </c>
      <c r="H168" s="8"/>
      <c r="I168" s="60" t="s">
        <v>285</v>
      </c>
    </row>
    <row r="169" customFormat="false" ht="15" hidden="false" customHeight="false" outlineLevel="0" collapsed="false">
      <c r="A169" s="8" t="s">
        <v>1944</v>
      </c>
      <c r="B169" s="8" t="s">
        <v>1915</v>
      </c>
      <c r="C169" s="8"/>
      <c r="D169" s="42" t="n">
        <v>187.37</v>
      </c>
      <c r="E169" s="42" t="n">
        <v>138.44</v>
      </c>
      <c r="F169" s="42" t="n">
        <v>114.82</v>
      </c>
      <c r="G169" s="42" t="n">
        <v>88.05</v>
      </c>
      <c r="H169" s="8"/>
      <c r="I169" s="60" t="s">
        <v>285</v>
      </c>
    </row>
    <row r="170" customFormat="false" ht="15" hidden="false" customHeight="false" outlineLevel="0" collapsed="false">
      <c r="A170" s="8" t="s">
        <v>1945</v>
      </c>
      <c r="B170" s="8" t="s">
        <v>1915</v>
      </c>
      <c r="C170" s="8"/>
      <c r="D170" s="42" t="n">
        <v>319.64</v>
      </c>
      <c r="E170" s="42" t="n">
        <v>248.23</v>
      </c>
      <c r="F170" s="42" t="n">
        <v>208.56</v>
      </c>
      <c r="G170" s="42" t="n">
        <v>161.11</v>
      </c>
      <c r="H170" s="8"/>
      <c r="I170" s="60" t="s">
        <v>285</v>
      </c>
    </row>
    <row r="171" customFormat="false" ht="15" hidden="false" customHeight="false" outlineLevel="0" collapsed="false">
      <c r="A171" s="8" t="s">
        <v>1946</v>
      </c>
      <c r="B171" s="8" t="s">
        <v>1947</v>
      </c>
      <c r="C171" s="8"/>
      <c r="D171" s="42" t="n">
        <v>262.32</v>
      </c>
      <c r="E171" s="42" t="n">
        <v>181.21</v>
      </c>
      <c r="F171" s="42" t="n">
        <v>134.75</v>
      </c>
      <c r="G171" s="42" t="n">
        <v>91.82</v>
      </c>
      <c r="H171" s="8"/>
      <c r="I171" s="60" t="s">
        <v>285</v>
      </c>
    </row>
    <row r="172" customFormat="false" ht="15" hidden="false" customHeight="false" outlineLevel="0" collapsed="false">
      <c r="A172" s="8" t="s">
        <v>1948</v>
      </c>
      <c r="B172" s="8" t="s">
        <v>1947</v>
      </c>
      <c r="C172" s="8"/>
      <c r="D172" s="42" t="n">
        <v>1049.36</v>
      </c>
      <c r="E172" s="42" t="n">
        <v>869.04</v>
      </c>
      <c r="F172" s="42" t="n">
        <v>741.02</v>
      </c>
      <c r="G172" s="42" t="n">
        <v>577.77</v>
      </c>
      <c r="H172" s="8"/>
      <c r="I172" s="60" t="s">
        <v>285</v>
      </c>
    </row>
    <row r="173" customFormat="false" ht="15" hidden="false" customHeight="false" outlineLevel="0" collapsed="false">
      <c r="A173" s="8" t="s">
        <v>1949</v>
      </c>
      <c r="B173" s="8" t="s">
        <v>1947</v>
      </c>
      <c r="C173" s="8"/>
      <c r="D173" s="42" t="n">
        <v>354.92</v>
      </c>
      <c r="E173" s="42" t="n">
        <v>253.52</v>
      </c>
      <c r="F173" s="42" t="n">
        <v>189.51</v>
      </c>
      <c r="G173" s="42" t="n">
        <v>128.62</v>
      </c>
      <c r="H173" s="8"/>
      <c r="I173" s="60" t="s">
        <v>285</v>
      </c>
    </row>
    <row r="174" customFormat="false" ht="15" hidden="false" customHeight="false" outlineLevel="0" collapsed="false">
      <c r="A174" s="8" t="s">
        <v>1950</v>
      </c>
      <c r="B174" s="8" t="s">
        <v>1947</v>
      </c>
      <c r="C174" s="8"/>
      <c r="D174" s="42" t="n">
        <v>207.21</v>
      </c>
      <c r="E174" s="42" t="n">
        <v>132.71</v>
      </c>
      <c r="F174" s="42" t="n">
        <v>96.39</v>
      </c>
      <c r="G174" s="42" t="n">
        <v>64.26</v>
      </c>
      <c r="H174" s="8"/>
      <c r="I174" s="60" t="s">
        <v>285</v>
      </c>
    </row>
    <row r="175" customFormat="false" ht="15" hidden="false" customHeight="false" outlineLevel="0" collapsed="false">
      <c r="A175" s="8" t="s">
        <v>1951</v>
      </c>
      <c r="B175" s="8" t="s">
        <v>1947</v>
      </c>
      <c r="C175" s="8"/>
      <c r="D175" s="42" t="n">
        <v>304.21</v>
      </c>
      <c r="E175" s="42" t="n">
        <v>212.08</v>
      </c>
      <c r="F175" s="42" t="n">
        <v>157.59</v>
      </c>
      <c r="G175" s="42" t="n">
        <v>106.57</v>
      </c>
      <c r="H175" s="8"/>
      <c r="I175" s="60" t="s">
        <v>285</v>
      </c>
    </row>
    <row r="176" customFormat="false" ht="15" hidden="false" customHeight="false" outlineLevel="0" collapsed="false">
      <c r="A176" s="8" t="s">
        <v>1952</v>
      </c>
      <c r="B176" s="8" t="s">
        <v>1947</v>
      </c>
      <c r="C176" s="8"/>
      <c r="D176" s="42" t="n">
        <v>387.99</v>
      </c>
      <c r="E176" s="42" t="n">
        <v>281.74</v>
      </c>
      <c r="F176" s="42" t="n">
        <v>211.2</v>
      </c>
      <c r="G176" s="42" t="n">
        <v>143.61</v>
      </c>
      <c r="H176" s="8"/>
      <c r="I176" s="60" t="s">
        <v>285</v>
      </c>
    </row>
    <row r="177" customFormat="false" ht="15" hidden="false" customHeight="false" outlineLevel="0" collapsed="false">
      <c r="A177" s="8" t="s">
        <v>1953</v>
      </c>
      <c r="B177" s="8" t="s">
        <v>1947</v>
      </c>
      <c r="C177" s="8"/>
      <c r="D177" s="42" t="n">
        <v>295.39</v>
      </c>
      <c r="E177" s="42" t="n">
        <v>205.02</v>
      </c>
      <c r="F177" s="42" t="n">
        <v>152.12</v>
      </c>
      <c r="G177" s="42" t="n">
        <v>102.76</v>
      </c>
      <c r="H177" s="8"/>
      <c r="I177" s="60" t="s">
        <v>285</v>
      </c>
    </row>
    <row r="178" customFormat="false" ht="15" hidden="false" customHeight="false" outlineLevel="0" collapsed="false">
      <c r="A178" s="8" t="s">
        <v>1954</v>
      </c>
      <c r="B178" s="8" t="s">
        <v>1947</v>
      </c>
      <c r="C178" s="8"/>
      <c r="D178" s="42" t="n">
        <v>282.16</v>
      </c>
      <c r="E178" s="42" t="n">
        <v>194</v>
      </c>
      <c r="F178" s="42" t="n">
        <v>143.56</v>
      </c>
      <c r="G178" s="42" t="n">
        <v>96.85</v>
      </c>
      <c r="H178" s="8"/>
      <c r="I178" s="60" t="s">
        <v>285</v>
      </c>
    </row>
  </sheetData>
  <hyperlinks>
    <hyperlink ref="I5" r:id="rId1" display="open"/>
    <hyperlink ref="I6" r:id="rId2" display="open"/>
    <hyperlink ref="I7" r:id="rId3" display="open"/>
    <hyperlink ref="I8" r:id="rId4" display="open"/>
    <hyperlink ref="I9" r:id="rId5" display="open"/>
    <hyperlink ref="I10" r:id="rId6" display="open"/>
    <hyperlink ref="I11" r:id="rId7" display="open"/>
    <hyperlink ref="I12" r:id="rId8" display="open"/>
    <hyperlink ref="I13" r:id="rId9" display="open"/>
    <hyperlink ref="I14" r:id="rId10" display="open"/>
    <hyperlink ref="I15" r:id="rId11" display="open"/>
    <hyperlink ref="I16" r:id="rId12" display="open"/>
    <hyperlink ref="I17" r:id="rId13" display="open"/>
    <hyperlink ref="I18" r:id="rId14" display="open"/>
    <hyperlink ref="I19" r:id="rId15" display="open"/>
    <hyperlink ref="I20" r:id="rId16" display="open"/>
    <hyperlink ref="I21" r:id="rId17" display="open"/>
    <hyperlink ref="I22" r:id="rId18" display="open"/>
    <hyperlink ref="I23" r:id="rId19" display="open"/>
    <hyperlink ref="I24" r:id="rId20" display="open"/>
    <hyperlink ref="I25" r:id="rId21" display="open"/>
    <hyperlink ref="I26" r:id="rId22" display="open"/>
    <hyperlink ref="I27" r:id="rId23" display="open"/>
    <hyperlink ref="I28" r:id="rId24" display="open"/>
    <hyperlink ref="I29" r:id="rId25" display="open"/>
    <hyperlink ref="I30" r:id="rId26" display="open"/>
    <hyperlink ref="I31" r:id="rId27" display="open"/>
    <hyperlink ref="I32" r:id="rId28" display="open"/>
    <hyperlink ref="I33" r:id="rId29" display="open"/>
    <hyperlink ref="I34" r:id="rId30" display="open"/>
    <hyperlink ref="I35" r:id="rId31" display="open"/>
    <hyperlink ref="I36" r:id="rId32" display="open"/>
    <hyperlink ref="I37" r:id="rId33" display="open"/>
    <hyperlink ref="I38" r:id="rId34" display="open"/>
    <hyperlink ref="I39" r:id="rId35" display="open"/>
    <hyperlink ref="I40" r:id="rId36" display="open"/>
    <hyperlink ref="I41" r:id="rId37" display="open"/>
    <hyperlink ref="I42" r:id="rId38" display="open"/>
    <hyperlink ref="I43" r:id="rId39" display="open"/>
    <hyperlink ref="I44" r:id="rId40" display="open"/>
    <hyperlink ref="I45" r:id="rId41" display="open"/>
    <hyperlink ref="I46" r:id="rId42" display="open"/>
    <hyperlink ref="I47" r:id="rId43" display="open"/>
    <hyperlink ref="I48" r:id="rId44" display="open"/>
    <hyperlink ref="I49" r:id="rId45" display="open"/>
    <hyperlink ref="I50" r:id="rId46" display="open"/>
    <hyperlink ref="I51" r:id="rId47" display="open"/>
    <hyperlink ref="I52" r:id="rId48" display="open"/>
    <hyperlink ref="I53" r:id="rId49" display="open"/>
    <hyperlink ref="I54" r:id="rId50" display="open"/>
    <hyperlink ref="I55" r:id="rId51" display="open"/>
    <hyperlink ref="I56" r:id="rId52" display="open"/>
    <hyperlink ref="I57" r:id="rId53" display="open"/>
    <hyperlink ref="I58" r:id="rId54" display="open"/>
    <hyperlink ref="I59" r:id="rId55" display="open"/>
    <hyperlink ref="I60" r:id="rId56" display="open"/>
    <hyperlink ref="I61" r:id="rId57" display="open"/>
    <hyperlink ref="I62" r:id="rId58" display="open"/>
    <hyperlink ref="I63" r:id="rId59" display="open"/>
    <hyperlink ref="I64" r:id="rId60" display="open"/>
    <hyperlink ref="I65" r:id="rId61" display="open"/>
    <hyperlink ref="I66" r:id="rId62" display="open"/>
    <hyperlink ref="I67" r:id="rId63" display="open"/>
    <hyperlink ref="I68" r:id="rId64" display="open"/>
    <hyperlink ref="I69" r:id="rId65" display="open"/>
    <hyperlink ref="I70" r:id="rId66" display="open"/>
    <hyperlink ref="I71" r:id="rId67" display="open"/>
    <hyperlink ref="I72" r:id="rId68" display="open"/>
    <hyperlink ref="I73" r:id="rId69" display="open"/>
    <hyperlink ref="I74" r:id="rId70" display="open"/>
    <hyperlink ref="I75" r:id="rId71" display="open"/>
    <hyperlink ref="I76" r:id="rId72" display="open"/>
    <hyperlink ref="I77" r:id="rId73" display="open"/>
    <hyperlink ref="I78" r:id="rId74" display="open"/>
    <hyperlink ref="I79" r:id="rId75" display="open"/>
    <hyperlink ref="I80" r:id="rId76" display="open"/>
    <hyperlink ref="I81" r:id="rId77" display="open"/>
    <hyperlink ref="I82" r:id="rId78" display="open"/>
    <hyperlink ref="I83" r:id="rId79" display="open"/>
    <hyperlink ref="I84" r:id="rId80" display="open"/>
    <hyperlink ref="I85" r:id="rId81" display="open"/>
    <hyperlink ref="I86" r:id="rId82" display="open"/>
    <hyperlink ref="I87" r:id="rId83" display="open"/>
    <hyperlink ref="I88" r:id="rId84" display="open"/>
    <hyperlink ref="I89" r:id="rId85" display="open"/>
    <hyperlink ref="I90" r:id="rId86" display="open"/>
    <hyperlink ref="I91" r:id="rId87" display="open"/>
    <hyperlink ref="I92" r:id="rId88" display="open"/>
    <hyperlink ref="I93" r:id="rId89" display="open"/>
    <hyperlink ref="I94" r:id="rId90" display="open"/>
    <hyperlink ref="I95" r:id="rId91" display="open"/>
    <hyperlink ref="I96" r:id="rId92" display="open"/>
    <hyperlink ref="I97" r:id="rId93" display="open"/>
    <hyperlink ref="I98" r:id="rId94" display="open"/>
    <hyperlink ref="I99" r:id="rId95" display="open"/>
    <hyperlink ref="I100" r:id="rId96" display="open"/>
    <hyperlink ref="I101" r:id="rId97" display="open"/>
    <hyperlink ref="I102" r:id="rId98" display="open"/>
    <hyperlink ref="I103" r:id="rId99" display="open"/>
    <hyperlink ref="I104" r:id="rId100" display="open"/>
    <hyperlink ref="I105" r:id="rId101" display="open"/>
    <hyperlink ref="I106" r:id="rId102" display="open"/>
    <hyperlink ref="I107" r:id="rId103" display="open"/>
    <hyperlink ref="I108" r:id="rId104" display="open"/>
    <hyperlink ref="I109" r:id="rId105" display="open"/>
    <hyperlink ref="I110" r:id="rId106" display="open"/>
    <hyperlink ref="I111" r:id="rId107" display="open"/>
    <hyperlink ref="I112" r:id="rId108" display="open"/>
    <hyperlink ref="I113" r:id="rId109" display="open"/>
    <hyperlink ref="I114" r:id="rId110" display="open"/>
    <hyperlink ref="I115" r:id="rId111" display="open"/>
    <hyperlink ref="I116" r:id="rId112" display="open"/>
    <hyperlink ref="I117" r:id="rId113" display="open"/>
    <hyperlink ref="I118" r:id="rId114" display="open"/>
    <hyperlink ref="I119" r:id="rId115" display="open"/>
    <hyperlink ref="I120" r:id="rId116" display="open"/>
    <hyperlink ref="I121" r:id="rId117" display="open"/>
    <hyperlink ref="I122" r:id="rId118" display="open"/>
    <hyperlink ref="I123" r:id="rId119" display="open"/>
    <hyperlink ref="I124" r:id="rId120" display="open"/>
    <hyperlink ref="I125" r:id="rId121" display="open"/>
    <hyperlink ref="I126" r:id="rId122" display="open"/>
    <hyperlink ref="I127" r:id="rId123" display="open"/>
    <hyperlink ref="I128" r:id="rId124" display="open"/>
    <hyperlink ref="I129" r:id="rId125" display="open"/>
    <hyperlink ref="I130" r:id="rId126" display="open"/>
    <hyperlink ref="I131" r:id="rId127" display="open"/>
    <hyperlink ref="I132" r:id="rId128" display="open"/>
    <hyperlink ref="I133" r:id="rId129" display="open"/>
    <hyperlink ref="I134" r:id="rId130" display="open"/>
    <hyperlink ref="I135" r:id="rId131" display="open"/>
    <hyperlink ref="I136" r:id="rId132" display="open"/>
    <hyperlink ref="I137" r:id="rId133" display="open"/>
    <hyperlink ref="I138" r:id="rId134" display="open"/>
    <hyperlink ref="I139" r:id="rId135" display="open"/>
    <hyperlink ref="I140" r:id="rId136" display="open"/>
    <hyperlink ref="I141" r:id="rId137" display="open"/>
    <hyperlink ref="I142" r:id="rId138" display="open"/>
    <hyperlink ref="I143" r:id="rId139" display="open"/>
    <hyperlink ref="I144" r:id="rId140" display="open"/>
    <hyperlink ref="I145" r:id="rId141" display="open"/>
    <hyperlink ref="I146" r:id="rId142" display="open"/>
    <hyperlink ref="I147" r:id="rId143" display="open"/>
    <hyperlink ref="I148" r:id="rId144" display="open"/>
    <hyperlink ref="I149" r:id="rId145" display="open"/>
    <hyperlink ref="I150" r:id="rId146" display="open"/>
    <hyperlink ref="I151" r:id="rId147" display="open"/>
    <hyperlink ref="I152" r:id="rId148" display="open"/>
    <hyperlink ref="I153" r:id="rId149" display="open"/>
    <hyperlink ref="I154" r:id="rId150" display="open"/>
    <hyperlink ref="I155" r:id="rId151" display="open"/>
    <hyperlink ref="I156" r:id="rId152" display="open"/>
    <hyperlink ref="I157" r:id="rId153" display="open"/>
    <hyperlink ref="I158" r:id="rId154" display="open"/>
    <hyperlink ref="I159" r:id="rId155" display="open"/>
    <hyperlink ref="I160" r:id="rId156" display="open"/>
    <hyperlink ref="I161" r:id="rId157" display="open"/>
    <hyperlink ref="I162" r:id="rId158" display="open"/>
    <hyperlink ref="I163" r:id="rId159" display="open"/>
    <hyperlink ref="I164" r:id="rId160" display="open"/>
    <hyperlink ref="I165" r:id="rId161" display="open"/>
    <hyperlink ref="I166" r:id="rId162" display="open"/>
    <hyperlink ref="I167" r:id="rId163" display="open"/>
    <hyperlink ref="I168" r:id="rId164" display="open"/>
    <hyperlink ref="I169" r:id="rId165" display="open"/>
    <hyperlink ref="I170" r:id="rId166" display="open"/>
    <hyperlink ref="I171" r:id="rId167" display="open"/>
    <hyperlink ref="I172" r:id="rId168" display="open"/>
    <hyperlink ref="I173" r:id="rId169" display="open"/>
    <hyperlink ref="I174" r:id="rId170" display="open"/>
    <hyperlink ref="I175" r:id="rId171" display="open"/>
    <hyperlink ref="I176" r:id="rId172" display="open"/>
    <hyperlink ref="I177" r:id="rId173" display="open"/>
    <hyperlink ref="I178" r:id="rId174" display="open"/>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2" min="1" style="0" width="30"/>
    <col collapsed="false" customWidth="true" hidden="false" outlineLevel="0" max="3" min="3" style="0" width="20"/>
    <col collapsed="false" customWidth="true" hidden="false" outlineLevel="0" max="4" min="4" style="0" width="40"/>
    <col collapsed="false" customWidth="true" hidden="false" outlineLevel="0" max="5" min="5" style="0" width="44"/>
    <col collapsed="false" customWidth="true" hidden="false" outlineLevel="0" max="6" min="6" style="0" width="10"/>
    <col collapsed="false" customWidth="true" hidden="false" outlineLevel="0" max="7" min="7" style="0" width="18"/>
    <col collapsed="false" customWidth="true" hidden="false" outlineLevel="0" max="8" min="8" style="0" width="60"/>
    <col collapsed="false" customWidth="true" hidden="false" outlineLevel="0" max="9" min="9" style="0" width="9"/>
    <col collapsed="false" customWidth="true" hidden="false" outlineLevel="0" max="10" min="10" style="0" width="7"/>
  </cols>
  <sheetData>
    <row r="1" customFormat="false" ht="22.05" hidden="false" customHeight="false" outlineLevel="0" collapsed="false">
      <c r="A1" s="1" t="s">
        <v>1955</v>
      </c>
    </row>
    <row r="2" customFormat="false" ht="15" hidden="false" customHeight="false" outlineLevel="0" collapsed="false">
      <c r="A2" s="48" t="s">
        <v>1956</v>
      </c>
    </row>
    <row r="4" customFormat="false" ht="30" hidden="false" customHeight="true" outlineLevel="0" collapsed="false">
      <c r="A4" s="6" t="s">
        <v>1957</v>
      </c>
      <c r="B4" s="6" t="s">
        <v>1958</v>
      </c>
      <c r="C4" s="6" t="s">
        <v>9</v>
      </c>
      <c r="D4" s="6" t="s">
        <v>8</v>
      </c>
      <c r="E4" s="6" t="s">
        <v>1959</v>
      </c>
      <c r="F4" s="6" t="s">
        <v>1960</v>
      </c>
      <c r="G4" s="6" t="s">
        <v>1961</v>
      </c>
      <c r="H4" s="6" t="s">
        <v>1962</v>
      </c>
      <c r="I4" s="6" t="s">
        <v>1963</v>
      </c>
      <c r="J4" s="6" t="s">
        <v>277</v>
      </c>
    </row>
    <row r="5" customFormat="false" ht="15" hidden="false" customHeight="false" outlineLevel="0" collapsed="false">
      <c r="A5" s="70" t="s">
        <v>1964</v>
      </c>
      <c r="B5" s="8" t="s">
        <v>385</v>
      </c>
      <c r="C5" s="8" t="s">
        <v>1965</v>
      </c>
      <c r="D5" s="8" t="s">
        <v>1966</v>
      </c>
      <c r="E5" s="8" t="s">
        <v>1967</v>
      </c>
      <c r="F5" s="42" t="n">
        <v>36</v>
      </c>
      <c r="G5" s="8" t="s">
        <v>1968</v>
      </c>
      <c r="H5" s="34" t="s">
        <v>1969</v>
      </c>
      <c r="I5" s="70" t="s">
        <v>1806</v>
      </c>
      <c r="J5" s="60" t="s">
        <v>285</v>
      </c>
    </row>
    <row r="6" customFormat="false" ht="15" hidden="false" customHeight="false" outlineLevel="0" collapsed="false">
      <c r="A6" s="8" t="s">
        <v>1964</v>
      </c>
      <c r="B6" s="8" t="s">
        <v>385</v>
      </c>
      <c r="C6" s="8" t="s">
        <v>1970</v>
      </c>
      <c r="D6" s="8" t="s">
        <v>1971</v>
      </c>
      <c r="E6" s="8" t="s">
        <v>1972</v>
      </c>
      <c r="F6" s="42" t="n">
        <v>40</v>
      </c>
      <c r="G6" s="8" t="s">
        <v>1973</v>
      </c>
      <c r="H6" s="34" t="s">
        <v>1974</v>
      </c>
      <c r="I6" s="8"/>
      <c r="J6" s="60" t="s">
        <v>285</v>
      </c>
    </row>
    <row r="7" customFormat="false" ht="15" hidden="false" customHeight="false" outlineLevel="0" collapsed="false">
      <c r="A7" s="8" t="s">
        <v>1964</v>
      </c>
      <c r="B7" s="8" t="s">
        <v>385</v>
      </c>
      <c r="C7" s="8" t="s">
        <v>1975</v>
      </c>
      <c r="D7" s="8" t="s">
        <v>1976</v>
      </c>
      <c r="E7" s="8" t="s">
        <v>1977</v>
      </c>
      <c r="F7" s="42" t="n">
        <v>58.8</v>
      </c>
      <c r="G7" s="8"/>
      <c r="H7" s="34"/>
      <c r="I7" s="8"/>
      <c r="J7" s="60" t="s">
        <v>285</v>
      </c>
    </row>
    <row r="8" customFormat="false" ht="22.35" hidden="false" customHeight="false" outlineLevel="0" collapsed="false">
      <c r="A8" s="70" t="s">
        <v>1978</v>
      </c>
      <c r="B8" s="8" t="s">
        <v>347</v>
      </c>
      <c r="C8" s="8" t="s">
        <v>1965</v>
      </c>
      <c r="D8" s="8" t="s">
        <v>807</v>
      </c>
      <c r="E8" s="8" t="s">
        <v>1979</v>
      </c>
      <c r="F8" s="42" t="n">
        <v>498</v>
      </c>
      <c r="G8" s="8" t="s">
        <v>1980</v>
      </c>
      <c r="H8" s="34" t="s">
        <v>1981</v>
      </c>
      <c r="I8" s="70" t="s">
        <v>1806</v>
      </c>
      <c r="J8" s="60" t="s">
        <v>285</v>
      </c>
    </row>
    <row r="9" customFormat="false" ht="15" hidden="false" customHeight="false" outlineLevel="0" collapsed="false">
      <c r="A9" s="8" t="s">
        <v>1978</v>
      </c>
      <c r="B9" s="8" t="s">
        <v>347</v>
      </c>
      <c r="C9" s="8" t="s">
        <v>1975</v>
      </c>
      <c r="D9" s="8" t="s">
        <v>1982</v>
      </c>
      <c r="E9" s="8" t="s">
        <v>1983</v>
      </c>
      <c r="F9" s="42" t="n">
        <v>885</v>
      </c>
      <c r="G9" s="8" t="s">
        <v>1984</v>
      </c>
      <c r="H9" s="34" t="s">
        <v>1985</v>
      </c>
      <c r="I9" s="8"/>
      <c r="J9" s="60" t="s">
        <v>285</v>
      </c>
    </row>
    <row r="10" customFormat="false" ht="32.8" hidden="false" customHeight="false" outlineLevel="0" collapsed="false">
      <c r="A10" s="8" t="s">
        <v>1986</v>
      </c>
      <c r="B10" s="8" t="s">
        <v>347</v>
      </c>
      <c r="C10" s="8" t="s">
        <v>1965</v>
      </c>
      <c r="D10" s="8" t="s">
        <v>1987</v>
      </c>
      <c r="E10" s="8" t="s">
        <v>1988</v>
      </c>
      <c r="F10" s="42" t="n">
        <v>796</v>
      </c>
      <c r="G10" s="8" t="s">
        <v>1989</v>
      </c>
      <c r="H10" s="34" t="s">
        <v>1990</v>
      </c>
      <c r="I10" s="8"/>
      <c r="J10" s="60" t="s">
        <v>285</v>
      </c>
    </row>
    <row r="11" customFormat="false" ht="15" hidden="false" customHeight="false" outlineLevel="0" collapsed="false">
      <c r="A11" s="8" t="s">
        <v>1986</v>
      </c>
      <c r="B11" s="8" t="s">
        <v>347</v>
      </c>
      <c r="C11" s="8" t="s">
        <v>1975</v>
      </c>
      <c r="D11" s="8" t="s">
        <v>1991</v>
      </c>
      <c r="E11" s="8" t="s">
        <v>1992</v>
      </c>
      <c r="F11" s="42" t="n">
        <v>1099</v>
      </c>
      <c r="G11" s="8" t="s">
        <v>1993</v>
      </c>
      <c r="H11" s="34"/>
      <c r="I11" s="8"/>
      <c r="J11" s="60" t="s">
        <v>285</v>
      </c>
    </row>
    <row r="12" customFormat="false" ht="15" hidden="false" customHeight="false" outlineLevel="0" collapsed="false">
      <c r="A12" s="8" t="s">
        <v>1986</v>
      </c>
      <c r="B12" s="8" t="s">
        <v>347</v>
      </c>
      <c r="C12" s="8" t="s">
        <v>1975</v>
      </c>
      <c r="D12" s="8" t="s">
        <v>1994</v>
      </c>
      <c r="E12" s="8" t="s">
        <v>1995</v>
      </c>
      <c r="F12" s="42" t="n">
        <v>995</v>
      </c>
      <c r="G12" s="8"/>
      <c r="H12" s="34"/>
      <c r="I12" s="8"/>
      <c r="J12" s="60" t="s">
        <v>285</v>
      </c>
    </row>
    <row r="13" customFormat="false" ht="15" hidden="false" customHeight="false" outlineLevel="0" collapsed="false">
      <c r="A13" s="8" t="s">
        <v>1996</v>
      </c>
      <c r="B13" s="8" t="s">
        <v>1997</v>
      </c>
      <c r="C13" s="8" t="s">
        <v>1970</v>
      </c>
      <c r="D13" s="8" t="s">
        <v>1998</v>
      </c>
      <c r="E13" s="8" t="s">
        <v>1999</v>
      </c>
      <c r="F13" s="42" t="n">
        <v>44</v>
      </c>
      <c r="G13" s="8" t="s">
        <v>2000</v>
      </c>
      <c r="H13" s="34" t="s">
        <v>2001</v>
      </c>
      <c r="I13" s="8"/>
      <c r="J13" s="60" t="s">
        <v>285</v>
      </c>
    </row>
    <row r="14" customFormat="false" ht="15" hidden="false" customHeight="false" outlineLevel="0" collapsed="false">
      <c r="A14" s="8" t="s">
        <v>1996</v>
      </c>
      <c r="B14" s="8" t="s">
        <v>1997</v>
      </c>
      <c r="C14" s="8" t="s">
        <v>1970</v>
      </c>
      <c r="D14" s="8" t="s">
        <v>2002</v>
      </c>
      <c r="E14" s="8" t="s">
        <v>2003</v>
      </c>
      <c r="F14" s="42" t="n">
        <v>105</v>
      </c>
      <c r="G14" s="8"/>
      <c r="H14" s="34"/>
      <c r="I14" s="8"/>
      <c r="J14" s="60" t="s">
        <v>285</v>
      </c>
    </row>
    <row r="15" customFormat="false" ht="23.85" hidden="false" customHeight="false" outlineLevel="0" collapsed="false">
      <c r="A15" s="8" t="s">
        <v>2004</v>
      </c>
      <c r="B15" s="8" t="s">
        <v>487</v>
      </c>
      <c r="C15" s="8" t="s">
        <v>1975</v>
      </c>
      <c r="D15" s="8" t="s">
        <v>2005</v>
      </c>
      <c r="E15" s="8" t="s">
        <v>2006</v>
      </c>
      <c r="F15" s="42" t="n">
        <v>63.09</v>
      </c>
      <c r="G15" s="8" t="s">
        <v>2007</v>
      </c>
      <c r="H15" s="34"/>
      <c r="I15" s="8"/>
      <c r="J15" s="60" t="s">
        <v>285</v>
      </c>
    </row>
    <row r="16" customFormat="false" ht="15" hidden="false" customHeight="false" outlineLevel="0" collapsed="false">
      <c r="A16" s="8" t="s">
        <v>2004</v>
      </c>
      <c r="B16" s="8" t="s">
        <v>487</v>
      </c>
      <c r="C16" s="8" t="s">
        <v>1965</v>
      </c>
      <c r="D16" s="8" t="s">
        <v>2008</v>
      </c>
      <c r="E16" s="8" t="s">
        <v>2009</v>
      </c>
      <c r="F16" s="42" t="n">
        <v>115</v>
      </c>
      <c r="G16" s="8" t="s">
        <v>2010</v>
      </c>
      <c r="H16" s="34" t="s">
        <v>2011</v>
      </c>
      <c r="I16" s="8"/>
      <c r="J16" s="60" t="s">
        <v>285</v>
      </c>
    </row>
    <row r="17" customFormat="false" ht="15" hidden="false" customHeight="false" outlineLevel="0" collapsed="false">
      <c r="A17" s="70" t="s">
        <v>2004</v>
      </c>
      <c r="B17" s="8" t="s">
        <v>487</v>
      </c>
      <c r="C17" s="8" t="s">
        <v>1970</v>
      </c>
      <c r="D17" s="8" t="s">
        <v>2012</v>
      </c>
      <c r="E17" s="8" t="s">
        <v>2013</v>
      </c>
      <c r="F17" s="42" t="n">
        <v>64</v>
      </c>
      <c r="G17" s="8"/>
      <c r="H17" s="34"/>
      <c r="I17" s="70" t="s">
        <v>1806</v>
      </c>
      <c r="J17" s="60" t="s">
        <v>285</v>
      </c>
    </row>
    <row r="18" customFormat="false" ht="22.35" hidden="false" customHeight="false" outlineLevel="0" collapsed="false">
      <c r="A18" s="70" t="s">
        <v>2014</v>
      </c>
      <c r="B18" s="8" t="s">
        <v>316</v>
      </c>
      <c r="C18" s="8" t="s">
        <v>1970</v>
      </c>
      <c r="D18" s="8" t="s">
        <v>316</v>
      </c>
      <c r="E18" s="8" t="s">
        <v>2015</v>
      </c>
      <c r="F18" s="42" t="n">
        <v>1300</v>
      </c>
      <c r="G18" s="8" t="s">
        <v>2016</v>
      </c>
      <c r="H18" s="34" t="s">
        <v>2017</v>
      </c>
      <c r="I18" s="70" t="s">
        <v>1806</v>
      </c>
      <c r="J18" s="60" t="s">
        <v>285</v>
      </c>
    </row>
    <row r="19" customFormat="false" ht="22.35" hidden="false" customHeight="false" outlineLevel="0" collapsed="false">
      <c r="A19" s="8" t="s">
        <v>2014</v>
      </c>
      <c r="B19" s="8" t="s">
        <v>316</v>
      </c>
      <c r="C19" s="8" t="s">
        <v>1975</v>
      </c>
      <c r="D19" s="8" t="s">
        <v>2018</v>
      </c>
      <c r="E19" s="8" t="s">
        <v>2019</v>
      </c>
      <c r="F19" s="42" t="n">
        <v>1362.05</v>
      </c>
      <c r="G19" s="8" t="s">
        <v>2016</v>
      </c>
      <c r="H19" s="34" t="s">
        <v>2020</v>
      </c>
      <c r="I19" s="8"/>
      <c r="J19" s="60" t="s">
        <v>285</v>
      </c>
    </row>
    <row r="20" customFormat="false" ht="15" hidden="false" customHeight="false" outlineLevel="0" collapsed="false">
      <c r="A20" s="8" t="s">
        <v>2014</v>
      </c>
      <c r="B20" s="8" t="s">
        <v>316</v>
      </c>
      <c r="C20" s="8" t="s">
        <v>1965</v>
      </c>
      <c r="D20" s="8" t="s">
        <v>316</v>
      </c>
      <c r="E20" s="8" t="s">
        <v>2021</v>
      </c>
      <c r="F20" s="42" t="n">
        <v>1260</v>
      </c>
      <c r="G20" s="8" t="s">
        <v>2022</v>
      </c>
      <c r="H20" s="34" t="s">
        <v>2023</v>
      </c>
      <c r="I20" s="8"/>
      <c r="J20" s="60" t="s">
        <v>285</v>
      </c>
    </row>
    <row r="21" customFormat="false" ht="15" hidden="false" customHeight="false" outlineLevel="0" collapsed="false">
      <c r="A21" s="8" t="s">
        <v>2024</v>
      </c>
      <c r="B21" s="8" t="s">
        <v>865</v>
      </c>
      <c r="C21" s="8" t="s">
        <v>1970</v>
      </c>
      <c r="D21" s="8" t="s">
        <v>2025</v>
      </c>
      <c r="E21" s="8" t="s">
        <v>2026</v>
      </c>
      <c r="F21" s="42" t="n">
        <v>1400</v>
      </c>
      <c r="G21" s="8" t="s">
        <v>2000</v>
      </c>
      <c r="H21" s="34"/>
      <c r="I21" s="8"/>
      <c r="J21" s="60" t="s">
        <v>285</v>
      </c>
    </row>
    <row r="22" customFormat="false" ht="22.35" hidden="false" customHeight="false" outlineLevel="0" collapsed="false">
      <c r="A22" s="8" t="s">
        <v>2024</v>
      </c>
      <c r="B22" s="8" t="s">
        <v>865</v>
      </c>
      <c r="C22" s="8" t="s">
        <v>1965</v>
      </c>
      <c r="D22" s="8" t="s">
        <v>2027</v>
      </c>
      <c r="E22" s="8" t="s">
        <v>2028</v>
      </c>
      <c r="F22" s="42" t="n">
        <v>1498</v>
      </c>
      <c r="G22" s="8" t="s">
        <v>2029</v>
      </c>
      <c r="H22" s="34" t="s">
        <v>2030</v>
      </c>
      <c r="I22" s="8"/>
      <c r="J22" s="60" t="s">
        <v>285</v>
      </c>
    </row>
    <row r="23" customFormat="false" ht="15" hidden="false" customHeight="false" outlineLevel="0" collapsed="false">
      <c r="A23" s="70" t="s">
        <v>2024</v>
      </c>
      <c r="B23" s="8" t="s">
        <v>865</v>
      </c>
      <c r="C23" s="8" t="s">
        <v>1965</v>
      </c>
      <c r="D23" s="8" t="s">
        <v>2031</v>
      </c>
      <c r="E23" s="8" t="s">
        <v>2032</v>
      </c>
      <c r="F23" s="42" t="n">
        <v>769.5</v>
      </c>
      <c r="G23" s="8" t="s">
        <v>2033</v>
      </c>
      <c r="H23" s="34" t="s">
        <v>2034</v>
      </c>
      <c r="I23" s="70" t="s">
        <v>1806</v>
      </c>
      <c r="J23" s="60" t="s">
        <v>285</v>
      </c>
    </row>
    <row r="24" customFormat="false" ht="15" hidden="false" customHeight="false" outlineLevel="0" collapsed="false">
      <c r="A24" s="8" t="s">
        <v>2035</v>
      </c>
      <c r="B24" s="8" t="s">
        <v>607</v>
      </c>
      <c r="C24" s="8" t="s">
        <v>1965</v>
      </c>
      <c r="D24" s="8" t="s">
        <v>2036</v>
      </c>
      <c r="E24" s="8" t="s">
        <v>2037</v>
      </c>
      <c r="F24" s="42" t="n">
        <v>509</v>
      </c>
      <c r="G24" s="8" t="s">
        <v>2038</v>
      </c>
      <c r="H24" s="34" t="s">
        <v>2039</v>
      </c>
      <c r="I24" s="8"/>
      <c r="J24" s="60" t="s">
        <v>285</v>
      </c>
    </row>
    <row r="25" customFormat="false" ht="15" hidden="false" customHeight="false" outlineLevel="0" collapsed="false">
      <c r="A25" s="8" t="s">
        <v>2035</v>
      </c>
      <c r="B25" s="8" t="s">
        <v>607</v>
      </c>
      <c r="C25" s="8" t="s">
        <v>1975</v>
      </c>
      <c r="D25" s="8" t="s">
        <v>2040</v>
      </c>
      <c r="E25" s="8" t="s">
        <v>2041</v>
      </c>
      <c r="F25" s="42" t="n">
        <v>600</v>
      </c>
      <c r="G25" s="8" t="s">
        <v>2038</v>
      </c>
      <c r="H25" s="34" t="s">
        <v>2042</v>
      </c>
      <c r="I25" s="8"/>
      <c r="J25" s="60" t="s">
        <v>285</v>
      </c>
    </row>
    <row r="26" customFormat="false" ht="15" hidden="false" customHeight="false" outlineLevel="0" collapsed="false">
      <c r="A26" s="70" t="s">
        <v>2035</v>
      </c>
      <c r="B26" s="8" t="s">
        <v>607</v>
      </c>
      <c r="C26" s="8" t="s">
        <v>2043</v>
      </c>
      <c r="D26" s="8" t="s">
        <v>2044</v>
      </c>
      <c r="E26" s="8" t="s">
        <v>2045</v>
      </c>
      <c r="F26" s="42" t="n">
        <v>399.95</v>
      </c>
      <c r="G26" s="8" t="s">
        <v>2038</v>
      </c>
      <c r="H26" s="34"/>
      <c r="I26" s="70" t="s">
        <v>1806</v>
      </c>
      <c r="J26" s="60" t="s">
        <v>285</v>
      </c>
    </row>
    <row r="27" customFormat="false" ht="15" hidden="false" customHeight="false" outlineLevel="0" collapsed="false">
      <c r="A27" s="70" t="s">
        <v>2046</v>
      </c>
      <c r="B27" s="8" t="s">
        <v>826</v>
      </c>
      <c r="C27" s="8" t="s">
        <v>1975</v>
      </c>
      <c r="D27" s="8" t="s">
        <v>2047</v>
      </c>
      <c r="E27" s="8" t="s">
        <v>2048</v>
      </c>
      <c r="F27" s="42" t="n">
        <v>697.4</v>
      </c>
      <c r="G27" s="8" t="s">
        <v>2049</v>
      </c>
      <c r="H27" s="34" t="s">
        <v>2050</v>
      </c>
      <c r="I27" s="70" t="s">
        <v>1806</v>
      </c>
      <c r="J27" s="60" t="s">
        <v>285</v>
      </c>
    </row>
    <row r="28" customFormat="false" ht="15" hidden="false" customHeight="false" outlineLevel="0" collapsed="false">
      <c r="A28" s="8" t="s">
        <v>2046</v>
      </c>
      <c r="B28" s="8" t="s">
        <v>826</v>
      </c>
      <c r="C28" s="8" t="s">
        <v>1975</v>
      </c>
      <c r="D28" s="8" t="s">
        <v>2051</v>
      </c>
      <c r="E28" s="8" t="s">
        <v>2052</v>
      </c>
      <c r="F28" s="42" t="n">
        <v>751.98</v>
      </c>
      <c r="G28" s="8" t="s">
        <v>2053</v>
      </c>
      <c r="H28" s="34" t="s">
        <v>2054</v>
      </c>
      <c r="I28" s="8"/>
      <c r="J28" s="60" t="s">
        <v>285</v>
      </c>
    </row>
    <row r="29" customFormat="false" ht="15" hidden="false" customHeight="false" outlineLevel="0" collapsed="false">
      <c r="A29" s="8" t="s">
        <v>2046</v>
      </c>
      <c r="B29" s="8" t="s">
        <v>826</v>
      </c>
      <c r="C29" s="8" t="s">
        <v>1965</v>
      </c>
      <c r="D29" s="8" t="s">
        <v>2055</v>
      </c>
      <c r="E29" s="8" t="s">
        <v>2056</v>
      </c>
      <c r="F29" s="42" t="n">
        <v>1063.6</v>
      </c>
      <c r="G29" s="8"/>
      <c r="H29" s="34" t="s">
        <v>2057</v>
      </c>
      <c r="I29" s="8"/>
      <c r="J29" s="60" t="s">
        <v>285</v>
      </c>
    </row>
    <row r="30" customFormat="false" ht="23.85" hidden="false" customHeight="false" outlineLevel="0" collapsed="false">
      <c r="A30" s="70" t="s">
        <v>2058</v>
      </c>
      <c r="B30" s="8" t="s">
        <v>2059</v>
      </c>
      <c r="C30" s="8" t="s">
        <v>1975</v>
      </c>
      <c r="D30" s="8" t="s">
        <v>2060</v>
      </c>
      <c r="E30" s="8" t="s">
        <v>2061</v>
      </c>
      <c r="F30" s="42" t="n">
        <v>667.19</v>
      </c>
      <c r="G30" s="8" t="s">
        <v>2062</v>
      </c>
      <c r="H30" s="34" t="s">
        <v>2063</v>
      </c>
      <c r="I30" s="70" t="s">
        <v>1806</v>
      </c>
      <c r="J30" s="60" t="s">
        <v>285</v>
      </c>
    </row>
    <row r="31" customFormat="false" ht="23.85" hidden="false" customHeight="false" outlineLevel="0" collapsed="false">
      <c r="A31" s="8" t="s">
        <v>2058</v>
      </c>
      <c r="B31" s="8" t="s">
        <v>2059</v>
      </c>
      <c r="C31" s="8" t="s">
        <v>2064</v>
      </c>
      <c r="D31" s="8" t="s">
        <v>2065</v>
      </c>
      <c r="E31" s="8" t="s">
        <v>2066</v>
      </c>
      <c r="F31" s="42" t="n">
        <v>2182.74</v>
      </c>
      <c r="G31" s="8" t="s">
        <v>2062</v>
      </c>
      <c r="H31" s="34" t="s">
        <v>2067</v>
      </c>
      <c r="I31" s="8"/>
      <c r="J31" s="60" t="s">
        <v>285</v>
      </c>
    </row>
    <row r="32" customFormat="false" ht="15" hidden="false" customHeight="false" outlineLevel="0" collapsed="false">
      <c r="A32" s="8" t="s">
        <v>2068</v>
      </c>
      <c r="B32" s="8" t="s">
        <v>2069</v>
      </c>
      <c r="C32" s="8" t="s">
        <v>1975</v>
      </c>
      <c r="D32" s="8" t="s">
        <v>2070</v>
      </c>
      <c r="E32" s="8" t="s">
        <v>2071</v>
      </c>
      <c r="F32" s="42" t="n">
        <v>992.19</v>
      </c>
      <c r="G32" s="8" t="s">
        <v>2072</v>
      </c>
      <c r="H32" s="34" t="s">
        <v>2073</v>
      </c>
      <c r="I32" s="8"/>
      <c r="J32" s="60" t="s">
        <v>285</v>
      </c>
    </row>
    <row r="33" customFormat="false" ht="23.85" hidden="false" customHeight="false" outlineLevel="0" collapsed="false">
      <c r="A33" s="8" t="s">
        <v>2074</v>
      </c>
      <c r="B33" s="8" t="s">
        <v>2075</v>
      </c>
      <c r="C33" s="8" t="s">
        <v>2076</v>
      </c>
      <c r="D33" s="8" t="s">
        <v>2077</v>
      </c>
      <c r="E33" s="8" t="s">
        <v>2078</v>
      </c>
      <c r="F33" s="42" t="n">
        <v>45.48</v>
      </c>
      <c r="G33" s="8" t="s">
        <v>2079</v>
      </c>
      <c r="H33" s="34" t="s">
        <v>2080</v>
      </c>
      <c r="I33" s="8"/>
      <c r="J33" s="60" t="s">
        <v>285</v>
      </c>
    </row>
    <row r="34" customFormat="false" ht="15" hidden="false" customHeight="false" outlineLevel="0" collapsed="false">
      <c r="A34" s="8" t="s">
        <v>2074</v>
      </c>
      <c r="B34" s="8" t="s">
        <v>2075</v>
      </c>
      <c r="C34" s="8" t="s">
        <v>2064</v>
      </c>
      <c r="D34" s="8" t="s">
        <v>2081</v>
      </c>
      <c r="E34" s="8" t="s">
        <v>2082</v>
      </c>
      <c r="F34" s="42" t="n">
        <v>74.95</v>
      </c>
      <c r="G34" s="8" t="s">
        <v>2083</v>
      </c>
      <c r="H34" s="34"/>
      <c r="I34" s="8"/>
      <c r="J34" s="60" t="s">
        <v>285</v>
      </c>
    </row>
    <row r="35" customFormat="false" ht="32.8" hidden="false" customHeight="false" outlineLevel="0" collapsed="false">
      <c r="A35" s="8" t="s">
        <v>2084</v>
      </c>
      <c r="B35" s="8" t="s">
        <v>407</v>
      </c>
      <c r="C35" s="8" t="s">
        <v>1975</v>
      </c>
      <c r="D35" s="8" t="s">
        <v>407</v>
      </c>
      <c r="E35" s="8" t="s">
        <v>2085</v>
      </c>
      <c r="F35" s="42" t="n">
        <v>41.42</v>
      </c>
      <c r="G35" s="8" t="s">
        <v>2086</v>
      </c>
      <c r="H35" s="34" t="s">
        <v>2087</v>
      </c>
      <c r="I35" s="8"/>
      <c r="J35" s="60" t="s">
        <v>285</v>
      </c>
    </row>
    <row r="36" customFormat="false" ht="15" hidden="false" customHeight="false" outlineLevel="0" collapsed="false">
      <c r="A36" s="8" t="s">
        <v>2084</v>
      </c>
      <c r="B36" s="8" t="s">
        <v>407</v>
      </c>
      <c r="C36" s="8" t="s">
        <v>1970</v>
      </c>
      <c r="D36" s="8" t="s">
        <v>2088</v>
      </c>
      <c r="E36" s="8" t="s">
        <v>2089</v>
      </c>
      <c r="F36" s="42" t="n">
        <v>47</v>
      </c>
      <c r="G36" s="8" t="s">
        <v>2090</v>
      </c>
      <c r="H36" s="34" t="s">
        <v>2091</v>
      </c>
      <c r="I36" s="8"/>
      <c r="J36" s="60" t="s">
        <v>285</v>
      </c>
    </row>
    <row r="37" customFormat="false" ht="22.35" hidden="false" customHeight="false" outlineLevel="0" collapsed="false">
      <c r="A37" s="70" t="s">
        <v>2084</v>
      </c>
      <c r="B37" s="8" t="s">
        <v>407</v>
      </c>
      <c r="C37" s="8" t="s">
        <v>1965</v>
      </c>
      <c r="D37" s="8" t="s">
        <v>2092</v>
      </c>
      <c r="E37" s="8" t="s">
        <v>2093</v>
      </c>
      <c r="F37" s="42" t="n">
        <v>34.76</v>
      </c>
      <c r="G37" s="8" t="s">
        <v>2094</v>
      </c>
      <c r="H37" s="34" t="s">
        <v>2095</v>
      </c>
      <c r="I37" s="70" t="s">
        <v>1806</v>
      </c>
      <c r="J37" s="60" t="s">
        <v>285</v>
      </c>
    </row>
    <row r="38" customFormat="false" ht="15" hidden="false" customHeight="false" outlineLevel="0" collapsed="false">
      <c r="A38" s="8" t="s">
        <v>2096</v>
      </c>
      <c r="B38" s="8" t="s">
        <v>605</v>
      </c>
      <c r="C38" s="8" t="s">
        <v>1970</v>
      </c>
      <c r="D38" s="8" t="s">
        <v>605</v>
      </c>
      <c r="E38" s="8" t="s">
        <v>2097</v>
      </c>
      <c r="F38" s="42" t="n">
        <v>14</v>
      </c>
      <c r="G38" s="8"/>
      <c r="H38" s="34"/>
      <c r="I38" s="8"/>
      <c r="J38" s="60" t="s">
        <v>285</v>
      </c>
    </row>
    <row r="39" customFormat="false" ht="15" hidden="false" customHeight="false" outlineLevel="0" collapsed="false">
      <c r="A39" s="8" t="s">
        <v>2096</v>
      </c>
      <c r="B39" s="8" t="s">
        <v>605</v>
      </c>
      <c r="C39" s="8" t="s">
        <v>1975</v>
      </c>
      <c r="D39" s="8" t="s">
        <v>2098</v>
      </c>
      <c r="E39" s="8" t="s">
        <v>2099</v>
      </c>
      <c r="F39" s="42" t="n">
        <v>7.89</v>
      </c>
      <c r="G39" s="8" t="s">
        <v>2053</v>
      </c>
      <c r="H39" s="34"/>
      <c r="I39" s="8"/>
      <c r="J39" s="60" t="s">
        <v>285</v>
      </c>
    </row>
    <row r="40" customFormat="false" ht="15" hidden="false" customHeight="false" outlineLevel="0" collapsed="false">
      <c r="A40" s="8" t="s">
        <v>2096</v>
      </c>
      <c r="B40" s="8" t="s">
        <v>605</v>
      </c>
      <c r="C40" s="8" t="s">
        <v>1965</v>
      </c>
      <c r="D40" s="8" t="s">
        <v>2100</v>
      </c>
      <c r="E40" s="8" t="s">
        <v>2101</v>
      </c>
      <c r="F40" s="42" t="n">
        <v>11.94</v>
      </c>
      <c r="G40" s="8" t="s">
        <v>2053</v>
      </c>
      <c r="H40" s="34" t="s">
        <v>2102</v>
      </c>
      <c r="I40" s="8"/>
      <c r="J40" s="60" t="s">
        <v>285</v>
      </c>
    </row>
    <row r="41" customFormat="false" ht="15" hidden="false" customHeight="false" outlineLevel="0" collapsed="false">
      <c r="A41" s="70" t="s">
        <v>2103</v>
      </c>
      <c r="B41" s="8" t="s">
        <v>334</v>
      </c>
      <c r="C41" s="8" t="s">
        <v>1970</v>
      </c>
      <c r="D41" s="8" t="s">
        <v>2104</v>
      </c>
      <c r="E41" s="8" t="s">
        <v>2105</v>
      </c>
      <c r="F41" s="42" t="n">
        <v>45</v>
      </c>
      <c r="G41" s="8" t="s">
        <v>2106</v>
      </c>
      <c r="H41" s="34" t="s">
        <v>2001</v>
      </c>
      <c r="I41" s="70" t="s">
        <v>1806</v>
      </c>
      <c r="J41" s="60" t="s">
        <v>285</v>
      </c>
    </row>
    <row r="42" customFormat="false" ht="15" hidden="false" customHeight="false" outlineLevel="0" collapsed="false">
      <c r="A42" s="8" t="s">
        <v>2103</v>
      </c>
      <c r="B42" s="8" t="s">
        <v>334</v>
      </c>
      <c r="C42" s="8" t="s">
        <v>1975</v>
      </c>
      <c r="D42" s="8" t="s">
        <v>2107</v>
      </c>
      <c r="E42" s="8" t="s">
        <v>2108</v>
      </c>
      <c r="F42" s="42" t="n">
        <v>45.14</v>
      </c>
      <c r="G42" s="8" t="s">
        <v>2109</v>
      </c>
      <c r="H42" s="34"/>
      <c r="I42" s="8"/>
      <c r="J42" s="60" t="s">
        <v>285</v>
      </c>
    </row>
    <row r="43" customFormat="false" ht="15" hidden="false" customHeight="false" outlineLevel="0" collapsed="false">
      <c r="A43" s="8" t="s">
        <v>2103</v>
      </c>
      <c r="B43" s="8" t="s">
        <v>334</v>
      </c>
      <c r="C43" s="8" t="s">
        <v>1965</v>
      </c>
      <c r="D43" s="8" t="s">
        <v>334</v>
      </c>
      <c r="E43" s="8" t="s">
        <v>2110</v>
      </c>
      <c r="F43" s="42" t="n">
        <v>32.72</v>
      </c>
      <c r="G43" s="8" t="s">
        <v>2072</v>
      </c>
      <c r="H43" s="34" t="s">
        <v>2102</v>
      </c>
      <c r="I43" s="8"/>
      <c r="J43" s="60" t="s">
        <v>285</v>
      </c>
    </row>
    <row r="44" customFormat="false" ht="15" hidden="false" customHeight="false" outlineLevel="0" collapsed="false">
      <c r="A44" s="70" t="s">
        <v>2111</v>
      </c>
      <c r="B44" s="8" t="s">
        <v>838</v>
      </c>
      <c r="C44" s="8" t="s">
        <v>1965</v>
      </c>
      <c r="D44" s="8" t="s">
        <v>2112</v>
      </c>
      <c r="E44" s="8" t="s">
        <v>2113</v>
      </c>
      <c r="F44" s="42" t="n">
        <v>479</v>
      </c>
      <c r="G44" s="8" t="s">
        <v>2033</v>
      </c>
      <c r="H44" s="34" t="s">
        <v>2114</v>
      </c>
      <c r="I44" s="70" t="s">
        <v>1806</v>
      </c>
      <c r="J44" s="60" t="s">
        <v>285</v>
      </c>
    </row>
    <row r="45" customFormat="false" ht="15" hidden="false" customHeight="false" outlineLevel="0" collapsed="false">
      <c r="A45" s="8" t="s">
        <v>2111</v>
      </c>
      <c r="B45" s="8" t="s">
        <v>838</v>
      </c>
      <c r="C45" s="8" t="s">
        <v>2076</v>
      </c>
      <c r="D45" s="8" t="s">
        <v>2112</v>
      </c>
      <c r="E45" s="8" t="s">
        <v>2115</v>
      </c>
      <c r="F45" s="42" t="n">
        <v>50.3</v>
      </c>
      <c r="G45" s="8" t="s">
        <v>2116</v>
      </c>
      <c r="H45" s="34" t="s">
        <v>2117</v>
      </c>
      <c r="I45" s="8"/>
      <c r="J45" s="60" t="s">
        <v>285</v>
      </c>
    </row>
    <row r="46" customFormat="false" ht="15" hidden="false" customHeight="false" outlineLevel="0" collapsed="false">
      <c r="A46" s="8" t="s">
        <v>2111</v>
      </c>
      <c r="B46" s="8" t="s">
        <v>838</v>
      </c>
      <c r="C46" s="8" t="s">
        <v>2064</v>
      </c>
      <c r="D46" s="8" t="s">
        <v>2118</v>
      </c>
      <c r="E46" s="8" t="s">
        <v>2119</v>
      </c>
      <c r="F46" s="42" t="n">
        <v>159.9</v>
      </c>
      <c r="G46" s="8" t="s">
        <v>2120</v>
      </c>
      <c r="H46" s="34"/>
      <c r="I46" s="8"/>
      <c r="J46" s="60" t="s">
        <v>285</v>
      </c>
    </row>
    <row r="47" customFormat="false" ht="22.35" hidden="false" customHeight="false" outlineLevel="0" collapsed="false">
      <c r="A47" s="8" t="s">
        <v>2121</v>
      </c>
      <c r="B47" s="8" t="s">
        <v>611</v>
      </c>
      <c r="C47" s="8" t="s">
        <v>1975</v>
      </c>
      <c r="D47" s="8" t="s">
        <v>611</v>
      </c>
      <c r="E47" s="8" t="s">
        <v>2122</v>
      </c>
      <c r="F47" s="42" t="n">
        <v>78.61</v>
      </c>
      <c r="G47" s="8" t="s">
        <v>2033</v>
      </c>
      <c r="H47" s="34" t="s">
        <v>2123</v>
      </c>
      <c r="I47" s="8"/>
      <c r="J47" s="60" t="s">
        <v>285</v>
      </c>
    </row>
    <row r="48" customFormat="false" ht="15" hidden="false" customHeight="false" outlineLevel="0" collapsed="false">
      <c r="A48" s="70" t="s">
        <v>2121</v>
      </c>
      <c r="B48" s="8" t="s">
        <v>611</v>
      </c>
      <c r="C48" s="8" t="s">
        <v>1970</v>
      </c>
      <c r="D48" s="8" t="s">
        <v>2124</v>
      </c>
      <c r="E48" s="8" t="s">
        <v>2125</v>
      </c>
      <c r="F48" s="42" t="n">
        <v>63.4</v>
      </c>
      <c r="G48" s="8" t="s">
        <v>2000</v>
      </c>
      <c r="H48" s="34" t="s">
        <v>2126</v>
      </c>
      <c r="I48" s="70" t="s">
        <v>1806</v>
      </c>
      <c r="J48" s="60" t="s">
        <v>285</v>
      </c>
    </row>
    <row r="49" customFormat="false" ht="15" hidden="false" customHeight="false" outlineLevel="0" collapsed="false">
      <c r="A49" s="8" t="s">
        <v>2121</v>
      </c>
      <c r="B49" s="8" t="s">
        <v>611</v>
      </c>
      <c r="C49" s="8" t="s">
        <v>1965</v>
      </c>
      <c r="D49" s="8" t="s">
        <v>2127</v>
      </c>
      <c r="E49" s="8" t="s">
        <v>2128</v>
      </c>
      <c r="F49" s="42" t="n">
        <v>60.26</v>
      </c>
      <c r="G49" s="8" t="s">
        <v>2129</v>
      </c>
      <c r="H49" s="34" t="s">
        <v>2114</v>
      </c>
      <c r="I49" s="8"/>
      <c r="J49" s="60" t="s">
        <v>285</v>
      </c>
    </row>
    <row r="50" customFormat="false" ht="15" hidden="false" customHeight="false" outlineLevel="0" collapsed="false">
      <c r="A50" s="8" t="s">
        <v>2130</v>
      </c>
      <c r="B50" s="8" t="s">
        <v>674</v>
      </c>
      <c r="C50" s="8" t="s">
        <v>1965</v>
      </c>
      <c r="D50" s="8" t="s">
        <v>2131</v>
      </c>
      <c r="E50" s="8" t="s">
        <v>2132</v>
      </c>
      <c r="F50" s="42" t="n">
        <v>38.72</v>
      </c>
      <c r="G50" s="8" t="s">
        <v>2133</v>
      </c>
      <c r="H50" s="34" t="s">
        <v>2114</v>
      </c>
      <c r="I50" s="8"/>
      <c r="J50" s="60" t="s">
        <v>285</v>
      </c>
    </row>
    <row r="51" customFormat="false" ht="22.35" hidden="false" customHeight="false" outlineLevel="0" collapsed="false">
      <c r="A51" s="70" t="s">
        <v>2130</v>
      </c>
      <c r="B51" s="8" t="s">
        <v>674</v>
      </c>
      <c r="C51" s="8" t="s">
        <v>1970</v>
      </c>
      <c r="D51" s="8" t="s">
        <v>2134</v>
      </c>
      <c r="E51" s="8" t="s">
        <v>2135</v>
      </c>
      <c r="F51" s="42" t="n">
        <v>61</v>
      </c>
      <c r="G51" s="8" t="s">
        <v>2000</v>
      </c>
      <c r="H51" s="34" t="s">
        <v>2136</v>
      </c>
      <c r="I51" s="70" t="s">
        <v>1806</v>
      </c>
      <c r="J51" s="60" t="s">
        <v>285</v>
      </c>
    </row>
    <row r="52" customFormat="false" ht="15" hidden="false" customHeight="false" outlineLevel="0" collapsed="false">
      <c r="A52" s="70" t="s">
        <v>2130</v>
      </c>
      <c r="B52" s="8" t="s">
        <v>674</v>
      </c>
      <c r="C52" s="8" t="s">
        <v>1970</v>
      </c>
      <c r="D52" s="8" t="s">
        <v>2137</v>
      </c>
      <c r="E52" s="8" t="s">
        <v>2138</v>
      </c>
      <c r="F52" s="42" t="n">
        <v>59</v>
      </c>
      <c r="G52" s="8" t="s">
        <v>2072</v>
      </c>
      <c r="H52" s="34"/>
      <c r="I52" s="70" t="s">
        <v>1806</v>
      </c>
      <c r="J52" s="60" t="s">
        <v>285</v>
      </c>
    </row>
    <row r="53" customFormat="false" ht="22.35" hidden="false" customHeight="false" outlineLevel="0" collapsed="false">
      <c r="A53" s="8" t="s">
        <v>2139</v>
      </c>
      <c r="B53" s="8" t="s">
        <v>781</v>
      </c>
      <c r="C53" s="8" t="s">
        <v>1975</v>
      </c>
      <c r="D53" s="8" t="s">
        <v>669</v>
      </c>
      <c r="E53" s="8" t="s">
        <v>2140</v>
      </c>
      <c r="F53" s="42" t="n">
        <v>82.66</v>
      </c>
      <c r="G53" s="8" t="s">
        <v>2033</v>
      </c>
      <c r="H53" s="34" t="s">
        <v>2123</v>
      </c>
      <c r="I53" s="8"/>
      <c r="J53" s="60" t="s">
        <v>285</v>
      </c>
    </row>
    <row r="54" customFormat="false" ht="15" hidden="false" customHeight="false" outlineLevel="0" collapsed="false">
      <c r="A54" s="70" t="s">
        <v>2139</v>
      </c>
      <c r="B54" s="8" t="s">
        <v>781</v>
      </c>
      <c r="C54" s="8" t="s">
        <v>1970</v>
      </c>
      <c r="D54" s="8" t="s">
        <v>2141</v>
      </c>
      <c r="E54" s="8" t="s">
        <v>2142</v>
      </c>
      <c r="F54" s="42" t="n">
        <v>62</v>
      </c>
      <c r="G54" s="8" t="s">
        <v>2000</v>
      </c>
      <c r="H54" s="34"/>
      <c r="I54" s="70" t="s">
        <v>1806</v>
      </c>
      <c r="J54" s="60" t="s">
        <v>285</v>
      </c>
    </row>
    <row r="55" customFormat="false" ht="15" hidden="false" customHeight="false" outlineLevel="0" collapsed="false">
      <c r="A55" s="8" t="s">
        <v>2139</v>
      </c>
      <c r="B55" s="8" t="s">
        <v>781</v>
      </c>
      <c r="C55" s="8" t="s">
        <v>1965</v>
      </c>
      <c r="D55" s="8" t="s">
        <v>669</v>
      </c>
      <c r="E55" s="8" t="s">
        <v>2143</v>
      </c>
      <c r="F55" s="42" t="n">
        <v>59.6</v>
      </c>
      <c r="G55" s="8" t="s">
        <v>1980</v>
      </c>
      <c r="H55" s="34" t="s">
        <v>2144</v>
      </c>
      <c r="I55" s="8"/>
      <c r="J55" s="60" t="s">
        <v>285</v>
      </c>
    </row>
    <row r="56" customFormat="false" ht="22.35" hidden="false" customHeight="false" outlineLevel="0" collapsed="false">
      <c r="A56" s="70" t="s">
        <v>2145</v>
      </c>
      <c r="B56" s="8" t="s">
        <v>712</v>
      </c>
      <c r="C56" s="8" t="s">
        <v>1970</v>
      </c>
      <c r="D56" s="8" t="s">
        <v>2146</v>
      </c>
      <c r="E56" s="8" t="s">
        <v>2147</v>
      </c>
      <c r="F56" s="42" t="n">
        <v>52</v>
      </c>
      <c r="G56" s="8" t="s">
        <v>2000</v>
      </c>
      <c r="H56" s="34" t="s">
        <v>2148</v>
      </c>
      <c r="I56" s="70" t="s">
        <v>1806</v>
      </c>
      <c r="J56" s="60" t="s">
        <v>285</v>
      </c>
    </row>
    <row r="57" customFormat="false" ht="22.35" hidden="false" customHeight="false" outlineLevel="0" collapsed="false">
      <c r="A57" s="8" t="s">
        <v>2145</v>
      </c>
      <c r="B57" s="8" t="s">
        <v>712</v>
      </c>
      <c r="C57" s="8" t="s">
        <v>1975</v>
      </c>
      <c r="D57" s="8" t="s">
        <v>830</v>
      </c>
      <c r="E57" s="8" t="s">
        <v>2149</v>
      </c>
      <c r="F57" s="42" t="n">
        <v>96.98</v>
      </c>
      <c r="G57" s="8" t="s">
        <v>2053</v>
      </c>
      <c r="H57" s="34" t="s">
        <v>2150</v>
      </c>
      <c r="I57" s="8"/>
      <c r="J57" s="60" t="s">
        <v>285</v>
      </c>
    </row>
    <row r="58" customFormat="false" ht="15" hidden="false" customHeight="false" outlineLevel="0" collapsed="false">
      <c r="A58" s="8" t="s">
        <v>2145</v>
      </c>
      <c r="B58" s="8" t="s">
        <v>712</v>
      </c>
      <c r="C58" s="8" t="s">
        <v>1965</v>
      </c>
      <c r="D58" s="8" t="s">
        <v>2151</v>
      </c>
      <c r="E58" s="8" t="s">
        <v>2152</v>
      </c>
      <c r="F58" s="42" t="n">
        <v>43.83</v>
      </c>
      <c r="G58" s="8" t="s">
        <v>2153</v>
      </c>
      <c r="H58" s="34" t="s">
        <v>2154</v>
      </c>
      <c r="I58" s="8"/>
      <c r="J58" s="60" t="s">
        <v>285</v>
      </c>
    </row>
    <row r="59" customFormat="false" ht="23.85" hidden="false" customHeight="false" outlineLevel="0" collapsed="false">
      <c r="A59" s="8" t="s">
        <v>2155</v>
      </c>
      <c r="B59" s="8" t="s">
        <v>2156</v>
      </c>
      <c r="C59" s="8" t="s">
        <v>2064</v>
      </c>
      <c r="D59" s="8" t="s">
        <v>2157</v>
      </c>
      <c r="E59" s="8" t="s">
        <v>2158</v>
      </c>
      <c r="F59" s="42" t="n">
        <v>73.9</v>
      </c>
      <c r="G59" s="8" t="s">
        <v>2159</v>
      </c>
      <c r="H59" s="34"/>
      <c r="I59" s="8"/>
      <c r="J59" s="60" t="s">
        <v>285</v>
      </c>
    </row>
    <row r="60" customFormat="false" ht="23.85" hidden="false" customHeight="false" outlineLevel="0" collapsed="false">
      <c r="A60" s="8" t="s">
        <v>2155</v>
      </c>
      <c r="B60" s="8" t="s">
        <v>2156</v>
      </c>
      <c r="C60" s="8" t="s">
        <v>1965</v>
      </c>
      <c r="D60" s="8" t="s">
        <v>2160</v>
      </c>
      <c r="E60" s="8" t="s">
        <v>2161</v>
      </c>
      <c r="F60" s="42" t="n">
        <v>147.8</v>
      </c>
      <c r="G60" s="8" t="s">
        <v>2083</v>
      </c>
      <c r="H60" s="34"/>
      <c r="I60" s="8"/>
      <c r="J60" s="60" t="s">
        <v>285</v>
      </c>
    </row>
    <row r="61" customFormat="false" ht="23.85" hidden="false" customHeight="false" outlineLevel="0" collapsed="false">
      <c r="A61" s="70" t="s">
        <v>2155</v>
      </c>
      <c r="B61" s="8" t="s">
        <v>2156</v>
      </c>
      <c r="C61" s="8" t="s">
        <v>1970</v>
      </c>
      <c r="D61" s="8" t="s">
        <v>2162</v>
      </c>
      <c r="E61" s="8" t="s">
        <v>2163</v>
      </c>
      <c r="F61" s="42" t="n">
        <v>64</v>
      </c>
      <c r="G61" s="8" t="s">
        <v>2072</v>
      </c>
      <c r="H61" s="34" t="s">
        <v>2164</v>
      </c>
      <c r="I61" s="70" t="s">
        <v>1806</v>
      </c>
      <c r="J61" s="60" t="s">
        <v>285</v>
      </c>
    </row>
    <row r="62" customFormat="false" ht="15" hidden="false" customHeight="false" outlineLevel="0" collapsed="false">
      <c r="A62" s="8" t="s">
        <v>2165</v>
      </c>
      <c r="B62" s="8" t="s">
        <v>2166</v>
      </c>
      <c r="C62" s="8" t="s">
        <v>1970</v>
      </c>
      <c r="D62" s="8" t="s">
        <v>2167</v>
      </c>
      <c r="E62" s="8" t="s">
        <v>2168</v>
      </c>
      <c r="F62" s="42" t="n">
        <v>148</v>
      </c>
      <c r="G62" s="8" t="s">
        <v>2033</v>
      </c>
      <c r="H62" s="34"/>
      <c r="I62" s="8"/>
      <c r="J62" s="60" t="s">
        <v>285</v>
      </c>
    </row>
    <row r="63" customFormat="false" ht="23.85" hidden="false" customHeight="false" outlineLevel="0" collapsed="false">
      <c r="A63" s="70" t="s">
        <v>2165</v>
      </c>
      <c r="B63" s="8" t="s">
        <v>2166</v>
      </c>
      <c r="C63" s="8" t="s">
        <v>2043</v>
      </c>
      <c r="D63" s="8" t="s">
        <v>2169</v>
      </c>
      <c r="E63" s="8" t="s">
        <v>2170</v>
      </c>
      <c r="F63" s="42" t="n">
        <v>88.13</v>
      </c>
      <c r="G63" s="8" t="s">
        <v>2072</v>
      </c>
      <c r="H63" s="34"/>
      <c r="I63" s="70" t="s">
        <v>1806</v>
      </c>
      <c r="J63" s="60" t="s">
        <v>285</v>
      </c>
    </row>
    <row r="64" customFormat="false" ht="15" hidden="false" customHeight="false" outlineLevel="0" collapsed="false">
      <c r="A64" s="8" t="s">
        <v>2165</v>
      </c>
      <c r="B64" s="8" t="s">
        <v>2166</v>
      </c>
      <c r="C64" s="8" t="s">
        <v>2064</v>
      </c>
      <c r="D64" s="8" t="s">
        <v>2171</v>
      </c>
      <c r="E64" s="8" t="s">
        <v>2172</v>
      </c>
      <c r="F64" s="42" t="n">
        <v>325.6</v>
      </c>
      <c r="G64" s="8" t="s">
        <v>2033</v>
      </c>
      <c r="H64" s="34"/>
      <c r="I64" s="8"/>
      <c r="J64" s="60" t="s">
        <v>285</v>
      </c>
    </row>
    <row r="65" customFormat="false" ht="23.85" hidden="false" customHeight="false" outlineLevel="0" collapsed="false">
      <c r="A65" s="8" t="s">
        <v>2173</v>
      </c>
      <c r="B65" s="8" t="s">
        <v>740</v>
      </c>
      <c r="C65" s="8" t="s">
        <v>2174</v>
      </c>
      <c r="D65" s="8" t="s">
        <v>2175</v>
      </c>
      <c r="E65" s="8" t="s">
        <v>2176</v>
      </c>
      <c r="F65" s="42" t="n">
        <v>9.96</v>
      </c>
      <c r="G65" s="8"/>
      <c r="H65" s="34"/>
      <c r="I65" s="8"/>
      <c r="J65" s="60" t="s">
        <v>285</v>
      </c>
    </row>
    <row r="66" customFormat="false" ht="15" hidden="false" customHeight="false" outlineLevel="0" collapsed="false">
      <c r="A66" s="8" t="s">
        <v>2173</v>
      </c>
      <c r="B66" s="8" t="s">
        <v>740</v>
      </c>
      <c r="C66" s="8" t="s">
        <v>1965</v>
      </c>
      <c r="D66" s="8" t="s">
        <v>740</v>
      </c>
      <c r="E66" s="8" t="s">
        <v>2177</v>
      </c>
      <c r="F66" s="42" t="n">
        <v>17.71</v>
      </c>
      <c r="G66" s="8" t="s">
        <v>2178</v>
      </c>
      <c r="H66" s="34"/>
      <c r="I66" s="8"/>
      <c r="J66" s="60" t="s">
        <v>285</v>
      </c>
    </row>
    <row r="67" customFormat="false" ht="15" hidden="false" customHeight="false" outlineLevel="0" collapsed="false">
      <c r="A67" s="8" t="s">
        <v>2173</v>
      </c>
      <c r="B67" s="8" t="s">
        <v>740</v>
      </c>
      <c r="C67" s="8" t="s">
        <v>1975</v>
      </c>
      <c r="D67" s="8" t="s">
        <v>2179</v>
      </c>
      <c r="E67" s="8" t="s">
        <v>2180</v>
      </c>
      <c r="F67" s="42" t="n">
        <v>24.43</v>
      </c>
      <c r="G67" s="8" t="s">
        <v>2033</v>
      </c>
      <c r="H67" s="34"/>
      <c r="I67" s="8"/>
      <c r="J67" s="60" t="s">
        <v>285</v>
      </c>
    </row>
    <row r="68" customFormat="false" ht="15" hidden="false" customHeight="false" outlineLevel="0" collapsed="false">
      <c r="A68" s="8" t="s">
        <v>2181</v>
      </c>
      <c r="B68" s="8" t="s">
        <v>708</v>
      </c>
      <c r="C68" s="8" t="s">
        <v>1965</v>
      </c>
      <c r="D68" s="8" t="s">
        <v>708</v>
      </c>
      <c r="E68" s="8" t="s">
        <v>2182</v>
      </c>
      <c r="F68" s="42" t="n">
        <v>42.17</v>
      </c>
      <c r="G68" s="8" t="s">
        <v>2183</v>
      </c>
      <c r="H68" s="34"/>
      <c r="I68" s="8"/>
      <c r="J68" s="60" t="s">
        <v>285</v>
      </c>
    </row>
    <row r="69" customFormat="false" ht="15" hidden="false" customHeight="false" outlineLevel="0" collapsed="false">
      <c r="A69" s="8" t="s">
        <v>2181</v>
      </c>
      <c r="B69" s="8" t="s">
        <v>708</v>
      </c>
      <c r="C69" s="8" t="s">
        <v>2043</v>
      </c>
      <c r="D69" s="8" t="s">
        <v>2184</v>
      </c>
      <c r="E69" s="8" t="s">
        <v>2185</v>
      </c>
      <c r="F69" s="42" t="n">
        <v>19.38</v>
      </c>
      <c r="G69" s="8" t="s">
        <v>2186</v>
      </c>
      <c r="H69" s="34" t="s">
        <v>2187</v>
      </c>
      <c r="I69" s="8"/>
      <c r="J69" s="60" t="s">
        <v>285</v>
      </c>
    </row>
    <row r="70" customFormat="false" ht="22.35" hidden="false" customHeight="false" outlineLevel="0" collapsed="false">
      <c r="A70" s="8" t="s">
        <v>2188</v>
      </c>
      <c r="B70" s="8" t="s">
        <v>760</v>
      </c>
      <c r="C70" s="8" t="s">
        <v>1965</v>
      </c>
      <c r="D70" s="8" t="s">
        <v>2189</v>
      </c>
      <c r="E70" s="8" t="s">
        <v>2190</v>
      </c>
      <c r="F70" s="42" t="n">
        <v>398</v>
      </c>
      <c r="G70" s="8" t="s">
        <v>2191</v>
      </c>
      <c r="H70" s="34" t="s">
        <v>2192</v>
      </c>
      <c r="I70" s="8"/>
      <c r="J70" s="60" t="s">
        <v>285</v>
      </c>
    </row>
    <row r="71" customFormat="false" ht="23.85" hidden="false" customHeight="false" outlineLevel="0" collapsed="false">
      <c r="A71" s="8" t="s">
        <v>2188</v>
      </c>
      <c r="B71" s="8" t="s">
        <v>760</v>
      </c>
      <c r="C71" s="8" t="s">
        <v>2193</v>
      </c>
      <c r="D71" s="8" t="s">
        <v>2194</v>
      </c>
      <c r="E71" s="8" t="s">
        <v>2195</v>
      </c>
      <c r="F71" s="42" t="n">
        <v>247.8</v>
      </c>
      <c r="G71" s="8"/>
      <c r="H71" s="34"/>
      <c r="I71" s="8"/>
      <c r="J71" s="60" t="s">
        <v>285</v>
      </c>
    </row>
    <row r="72" customFormat="false" ht="22.35" hidden="false" customHeight="false" outlineLevel="0" collapsed="false">
      <c r="A72" s="70" t="s">
        <v>2196</v>
      </c>
      <c r="B72" s="8" t="s">
        <v>448</v>
      </c>
      <c r="C72" s="8" t="s">
        <v>1975</v>
      </c>
      <c r="D72" s="8" t="s">
        <v>2197</v>
      </c>
      <c r="E72" s="8" t="s">
        <v>2198</v>
      </c>
      <c r="F72" s="42" t="n">
        <v>999.95</v>
      </c>
      <c r="G72" s="8" t="s">
        <v>2199</v>
      </c>
      <c r="H72" s="34" t="s">
        <v>2200</v>
      </c>
      <c r="I72" s="70" t="s">
        <v>1806</v>
      </c>
      <c r="J72" s="60" t="s">
        <v>285</v>
      </c>
    </row>
    <row r="73" customFormat="false" ht="22.35" hidden="false" customHeight="false" outlineLevel="0" collapsed="false">
      <c r="A73" s="8" t="s">
        <v>2196</v>
      </c>
      <c r="B73" s="8" t="s">
        <v>448</v>
      </c>
      <c r="C73" s="8" t="s">
        <v>1965</v>
      </c>
      <c r="D73" s="8" t="s">
        <v>2201</v>
      </c>
      <c r="E73" s="8" t="s">
        <v>2202</v>
      </c>
      <c r="F73" s="42" t="n">
        <v>1745</v>
      </c>
      <c r="G73" s="8" t="s">
        <v>2203</v>
      </c>
      <c r="H73" s="34" t="s">
        <v>2204</v>
      </c>
      <c r="I73" s="8"/>
      <c r="J73" s="60" t="s">
        <v>285</v>
      </c>
    </row>
    <row r="74" customFormat="false" ht="22.35" hidden="false" customHeight="false" outlineLevel="0" collapsed="false">
      <c r="A74" s="8" t="s">
        <v>2205</v>
      </c>
      <c r="B74" s="8" t="s">
        <v>309</v>
      </c>
      <c r="C74" s="8" t="s">
        <v>1970</v>
      </c>
      <c r="D74" s="8" t="s">
        <v>2206</v>
      </c>
      <c r="E74" s="8" t="s">
        <v>2207</v>
      </c>
      <c r="F74" s="42" t="n">
        <v>71</v>
      </c>
      <c r="G74" s="8" t="s">
        <v>2000</v>
      </c>
      <c r="H74" s="34" t="s">
        <v>2208</v>
      </c>
      <c r="I74" s="8"/>
      <c r="J74" s="60" t="s">
        <v>285</v>
      </c>
    </row>
    <row r="75" customFormat="false" ht="15" hidden="false" customHeight="false" outlineLevel="0" collapsed="false">
      <c r="A75" s="8" t="s">
        <v>2205</v>
      </c>
      <c r="B75" s="8" t="s">
        <v>309</v>
      </c>
      <c r="C75" s="8" t="s">
        <v>1975</v>
      </c>
      <c r="D75" s="8" t="s">
        <v>2209</v>
      </c>
      <c r="E75" s="8" t="s">
        <v>2210</v>
      </c>
      <c r="F75" s="42" t="n">
        <v>131.65</v>
      </c>
      <c r="G75" s="8" t="s">
        <v>2211</v>
      </c>
      <c r="H75" s="34"/>
      <c r="I75" s="8"/>
      <c r="J75" s="60" t="s">
        <v>285</v>
      </c>
    </row>
    <row r="76" customFormat="false" ht="15" hidden="false" customHeight="false" outlineLevel="0" collapsed="false">
      <c r="A76" s="8" t="s">
        <v>2212</v>
      </c>
      <c r="B76" s="8" t="s">
        <v>2213</v>
      </c>
      <c r="C76" s="8" t="s">
        <v>1975</v>
      </c>
      <c r="D76" s="8" t="s">
        <v>369</v>
      </c>
      <c r="E76" s="8" t="s">
        <v>2214</v>
      </c>
      <c r="F76" s="42" t="n">
        <v>60.6</v>
      </c>
      <c r="G76" s="8" t="s">
        <v>2215</v>
      </c>
      <c r="H76" s="34" t="s">
        <v>2216</v>
      </c>
      <c r="I76" s="8"/>
      <c r="J76" s="60" t="s">
        <v>285</v>
      </c>
    </row>
    <row r="77" customFormat="false" ht="23.85" hidden="false" customHeight="false" outlineLevel="0" collapsed="false">
      <c r="A77" s="8" t="s">
        <v>2212</v>
      </c>
      <c r="B77" s="8" t="s">
        <v>2213</v>
      </c>
      <c r="C77" s="8" t="s">
        <v>1965</v>
      </c>
      <c r="D77" s="8" t="s">
        <v>2217</v>
      </c>
      <c r="E77" s="8" t="s">
        <v>2218</v>
      </c>
      <c r="F77" s="42" t="n">
        <v>74.2</v>
      </c>
      <c r="G77" s="8" t="s">
        <v>2219</v>
      </c>
      <c r="H77" s="34" t="s">
        <v>2220</v>
      </c>
      <c r="I77" s="8"/>
      <c r="J77" s="60" t="s">
        <v>285</v>
      </c>
    </row>
    <row r="78" customFormat="false" ht="15" hidden="false" customHeight="false" outlineLevel="0" collapsed="false">
      <c r="A78" s="8" t="s">
        <v>2212</v>
      </c>
      <c r="B78" s="8" t="s">
        <v>2213</v>
      </c>
      <c r="C78" s="8" t="s">
        <v>2221</v>
      </c>
      <c r="D78" s="8" t="s">
        <v>369</v>
      </c>
      <c r="E78" s="8" t="s">
        <v>2222</v>
      </c>
      <c r="F78" s="42" t="n">
        <v>89.29</v>
      </c>
      <c r="G78" s="8"/>
      <c r="H78" s="34"/>
      <c r="I78" s="8"/>
      <c r="J78" s="60" t="s">
        <v>285</v>
      </c>
    </row>
    <row r="79" customFormat="false" ht="35.05" hidden="false" customHeight="false" outlineLevel="0" collapsed="false">
      <c r="A79" s="8" t="s">
        <v>2223</v>
      </c>
      <c r="B79" s="8" t="s">
        <v>2224</v>
      </c>
      <c r="C79" s="8" t="s">
        <v>1975</v>
      </c>
      <c r="D79" s="8" t="s">
        <v>2225</v>
      </c>
      <c r="E79" s="8" t="s">
        <v>2226</v>
      </c>
      <c r="F79" s="42" t="n">
        <v>35.99</v>
      </c>
      <c r="G79" s="8" t="s">
        <v>2227</v>
      </c>
      <c r="H79" s="34" t="s">
        <v>2228</v>
      </c>
      <c r="I79" s="8"/>
      <c r="J79" s="60" t="s">
        <v>285</v>
      </c>
    </row>
    <row r="80" customFormat="false" ht="35.05" hidden="false" customHeight="false" outlineLevel="0" collapsed="false">
      <c r="A80" s="8" t="s">
        <v>2223</v>
      </c>
      <c r="B80" s="8" t="s">
        <v>2224</v>
      </c>
      <c r="C80" s="8" t="s">
        <v>1970</v>
      </c>
      <c r="D80" s="8" t="s">
        <v>2229</v>
      </c>
      <c r="E80" s="8" t="s">
        <v>2230</v>
      </c>
      <c r="F80" s="42" t="n">
        <v>75</v>
      </c>
      <c r="G80" s="8" t="s">
        <v>2231</v>
      </c>
      <c r="H80" s="34" t="s">
        <v>2232</v>
      </c>
      <c r="I80" s="8"/>
      <c r="J80" s="60" t="s">
        <v>285</v>
      </c>
    </row>
    <row r="81" customFormat="false" ht="35.05" hidden="false" customHeight="false" outlineLevel="0" collapsed="false">
      <c r="A81" s="8" t="s">
        <v>2223</v>
      </c>
      <c r="B81" s="8" t="s">
        <v>2224</v>
      </c>
      <c r="C81" s="8" t="s">
        <v>1975</v>
      </c>
      <c r="D81" s="8" t="s">
        <v>2233</v>
      </c>
      <c r="E81" s="8" t="s">
        <v>2234</v>
      </c>
      <c r="F81" s="42" t="n">
        <v>74.39</v>
      </c>
      <c r="G81" s="8"/>
      <c r="H81" s="34" t="s">
        <v>2235</v>
      </c>
      <c r="I81" s="8"/>
      <c r="J81" s="60" t="s">
        <v>285</v>
      </c>
    </row>
    <row r="82" customFormat="false" ht="23.85" hidden="false" customHeight="false" outlineLevel="0" collapsed="false">
      <c r="A82" s="70" t="s">
        <v>388</v>
      </c>
      <c r="C82" s="8" t="s">
        <v>2236</v>
      </c>
      <c r="D82" s="8" t="s">
        <v>2237</v>
      </c>
      <c r="E82" s="8" t="s">
        <v>2238</v>
      </c>
      <c r="F82" s="42" t="n">
        <v>27.97</v>
      </c>
      <c r="I82" s="70" t="s">
        <v>1806</v>
      </c>
      <c r="J82" s="60" t="s">
        <v>285</v>
      </c>
    </row>
  </sheetData>
  <hyperlinks>
    <hyperlink ref="J5" r:id="rId1" display="open"/>
    <hyperlink ref="J6" r:id="rId2" display="open"/>
    <hyperlink ref="J7" r:id="rId3" display="open"/>
    <hyperlink ref="J8" r:id="rId4" display="open"/>
    <hyperlink ref="J9" r:id="rId5" display="open"/>
    <hyperlink ref="J10" r:id="rId6" display="open"/>
    <hyperlink ref="J11" r:id="rId7" display="open"/>
    <hyperlink ref="J12" r:id="rId8" display="open"/>
    <hyperlink ref="J13" r:id="rId9" display="open"/>
    <hyperlink ref="J14" r:id="rId10" display="open"/>
    <hyperlink ref="J15" r:id="rId11" display="open"/>
    <hyperlink ref="J16" r:id="rId12" display="open"/>
    <hyperlink ref="J17" r:id="rId13" display="open"/>
    <hyperlink ref="J18" r:id="rId14" display="open"/>
    <hyperlink ref="J19" r:id="rId15" display="open"/>
    <hyperlink ref="J20" r:id="rId16" display="open"/>
    <hyperlink ref="J21" r:id="rId17" display="open"/>
    <hyperlink ref="J22" r:id="rId18" display="open"/>
    <hyperlink ref="J23" r:id="rId19" display="open"/>
    <hyperlink ref="J24" r:id="rId20" display="open"/>
    <hyperlink ref="J25" r:id="rId21" display="open"/>
    <hyperlink ref="J26" r:id="rId22" display="open"/>
    <hyperlink ref="J27" r:id="rId23" display="open"/>
    <hyperlink ref="J28" r:id="rId24" display="open"/>
    <hyperlink ref="J29" r:id="rId25" display="open"/>
    <hyperlink ref="J30" r:id="rId26" display="open"/>
    <hyperlink ref="J31" r:id="rId27" display="open"/>
    <hyperlink ref="J32" r:id="rId28" display="open"/>
    <hyperlink ref="J33" r:id="rId29" display="open"/>
    <hyperlink ref="J34" r:id="rId30" display="open"/>
    <hyperlink ref="J35" r:id="rId31" display="open"/>
    <hyperlink ref="J36" r:id="rId32" display="open"/>
    <hyperlink ref="J37" r:id="rId33" display="open"/>
    <hyperlink ref="J38" r:id="rId34" display="open"/>
    <hyperlink ref="J39" r:id="rId35" display="open"/>
    <hyperlink ref="J40" r:id="rId36" display="open"/>
    <hyperlink ref="J41" r:id="rId37" display="open"/>
    <hyperlink ref="J42" r:id="rId38" display="open"/>
    <hyperlink ref="J43" r:id="rId39" display="open"/>
    <hyperlink ref="J44" r:id="rId40" display="open"/>
    <hyperlink ref="J45" r:id="rId41" display="open"/>
    <hyperlink ref="J46" r:id="rId42" display="open"/>
    <hyperlink ref="J47" r:id="rId43" display="open"/>
    <hyperlink ref="J48" r:id="rId44" display="open"/>
    <hyperlink ref="J49" r:id="rId45" display="open"/>
    <hyperlink ref="J50" r:id="rId46" display="open"/>
    <hyperlink ref="J51" r:id="rId47" display="open"/>
    <hyperlink ref="J52" r:id="rId48" display="open"/>
    <hyperlink ref="J53" r:id="rId49" display="open"/>
    <hyperlink ref="J54" r:id="rId50" display="open"/>
    <hyperlink ref="J55" r:id="rId51" display="open"/>
    <hyperlink ref="J56" r:id="rId52" display="open"/>
    <hyperlink ref="J57" r:id="rId53" display="open"/>
    <hyperlink ref="J58" r:id="rId54" display="open"/>
    <hyperlink ref="J59" r:id="rId55" display="open"/>
    <hyperlink ref="J60" r:id="rId56" display="open"/>
    <hyperlink ref="J61" r:id="rId57" display="open"/>
    <hyperlink ref="J62" r:id="rId58" display="open"/>
    <hyperlink ref="J63" r:id="rId59" display="open"/>
    <hyperlink ref="J64" r:id="rId60" display="open"/>
    <hyperlink ref="J65" r:id="rId61" display="open"/>
    <hyperlink ref="J66" r:id="rId62" display="open"/>
    <hyperlink ref="J67" r:id="rId63" display="open"/>
    <hyperlink ref="J68" r:id="rId64" display="open"/>
    <hyperlink ref="J69" r:id="rId65" display="open"/>
    <hyperlink ref="J70" r:id="rId66" display="open"/>
    <hyperlink ref="J71" r:id="rId67" display="open"/>
    <hyperlink ref="J72" r:id="rId68" display="open"/>
    <hyperlink ref="J73" r:id="rId69" display="open"/>
    <hyperlink ref="J74" r:id="rId70" display="open"/>
    <hyperlink ref="J75" r:id="rId71" display="open"/>
    <hyperlink ref="J76" r:id="rId72" display="open"/>
    <hyperlink ref="J77" r:id="rId73" display="open"/>
    <hyperlink ref="J78" r:id="rId74" display="open"/>
    <hyperlink ref="J79" r:id="rId75" display="open"/>
    <hyperlink ref="J80" r:id="rId76" display="open"/>
    <hyperlink ref="J81" r:id="rId77" display="open"/>
    <hyperlink ref="J82" r:id="rId78" display="open"/>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140"/>
  </cols>
  <sheetData>
    <row r="1" customFormat="false" ht="22.05" hidden="false" customHeight="false" outlineLevel="0" collapsed="false">
      <c r="A1" s="1" t="s">
        <v>2239</v>
      </c>
    </row>
    <row r="2" customFormat="false" ht="15" hidden="false" customHeight="false" outlineLevel="0" collapsed="false">
      <c r="A2" s="48" t="s">
        <v>2240</v>
      </c>
    </row>
    <row r="4" customFormat="false" ht="43.5" hidden="false" customHeight="true" outlineLevel="0" collapsed="false">
      <c r="A4" s="78" t="s">
        <v>2241</v>
      </c>
      <c r="B4" s="79" t="s">
        <v>2242</v>
      </c>
    </row>
    <row r="5" customFormat="false" ht="43.5" hidden="false" customHeight="true" outlineLevel="0" collapsed="false">
      <c r="A5" s="78" t="s">
        <v>2243</v>
      </c>
      <c r="B5" s="79" t="s">
        <v>2244</v>
      </c>
    </row>
    <row r="6" customFormat="false" ht="43.5" hidden="false" customHeight="true" outlineLevel="0" collapsed="false">
      <c r="A6" s="78" t="s">
        <v>2245</v>
      </c>
      <c r="B6" s="79" t="s">
        <v>2246</v>
      </c>
    </row>
    <row r="7" customFormat="false" ht="43.5" hidden="false" customHeight="true" outlineLevel="0" collapsed="false">
      <c r="A7" s="78" t="s">
        <v>2247</v>
      </c>
      <c r="B7" s="79" t="s">
        <v>2248</v>
      </c>
    </row>
    <row r="8" customFormat="false" ht="43.5" hidden="false" customHeight="true" outlineLevel="0" collapsed="false">
      <c r="A8" s="78" t="s">
        <v>12</v>
      </c>
      <c r="B8" s="79" t="s">
        <v>2249</v>
      </c>
    </row>
    <row r="9" customFormat="false" ht="43.5" hidden="false" customHeight="true" outlineLevel="0" collapsed="false">
      <c r="A9" s="78" t="s">
        <v>2250</v>
      </c>
      <c r="B9" s="79" t="s">
        <v>2251</v>
      </c>
    </row>
    <row r="10" customFormat="false" ht="43.5" hidden="false" customHeight="true" outlineLevel="0" collapsed="false">
      <c r="A10" s="78" t="s">
        <v>2252</v>
      </c>
      <c r="B10" s="79" t="s">
        <v>2253</v>
      </c>
    </row>
    <row r="11" customFormat="false" ht="43.5" hidden="false" customHeight="true" outlineLevel="0" collapsed="false">
      <c r="A11" s="78" t="s">
        <v>2254</v>
      </c>
      <c r="B11" s="79" t="s">
        <v>2255</v>
      </c>
    </row>
    <row r="12" customFormat="false" ht="43.5" hidden="false" customHeight="true" outlineLevel="0" collapsed="false">
      <c r="A12" s="78" t="s">
        <v>2256</v>
      </c>
      <c r="B12" s="79" t="s">
        <v>2257</v>
      </c>
    </row>
    <row r="13" customFormat="false" ht="43.5" hidden="false" customHeight="true" outlineLevel="0" collapsed="false">
      <c r="A13" s="78" t="s">
        <v>2258</v>
      </c>
      <c r="B13" s="79" t="s">
        <v>2259</v>
      </c>
    </row>
    <row r="14" customFormat="false" ht="43.5" hidden="false" customHeight="true" outlineLevel="0" collapsed="false">
      <c r="A14" s="78" t="s">
        <v>2260</v>
      </c>
      <c r="B14" s="79" t="s">
        <v>2261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2026-09-30T00:15:29Z</dcterms:created>
  <dc:creator>openpyxl</dc:creator>
  <dc:description/>
  <dc:language>en-US</dc:language>
  <cp:lastModifiedBy/>
  <dcterms:modified xsi:type="dcterms:W3CDTF">2026-09-30T00:15:32Z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